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yan\Desktop\Data Locker_V2\Final Edited Word Docs\02-Finance\"/>
    </mc:Choice>
  </mc:AlternateContent>
  <xr:revisionPtr revIDLastSave="0" documentId="8_{277DF755-AD0F-442E-AC22-4816626AC69E}" xr6:coauthVersionLast="47" xr6:coauthVersionMax="47" xr10:uidLastSave="{00000000-0000-0000-0000-000000000000}"/>
  <bookViews>
    <workbookView xWindow="-67005" yWindow="0" windowWidth="28305" windowHeight="14445" activeTab="3" xr2:uid="{00000000-000D-0000-FFFF-FFFF00000000}"/>
  </bookViews>
  <sheets>
    <sheet name="00_Control" sheetId="1" r:id="rId1"/>
    <sheet name="01_SPV3_SALN" sheetId="2" r:id="rId2"/>
    <sheet name="02_SPV2_Control" sheetId="3" r:id="rId3"/>
    <sheet name="03_Equity" sheetId="4" r:id="rId4"/>
    <sheet name="04_Master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5" l="1"/>
  <c r="B11" i="5"/>
  <c r="D21" i="1"/>
  <c r="D22" i="1" s="1"/>
  <c r="D6" i="3" s="1"/>
  <c r="D9" i="3" s="1"/>
  <c r="BI21" i="1"/>
  <c r="BI22" i="1" s="1"/>
  <c r="BI6" i="3" s="1"/>
  <c r="BI9" i="3" s="1"/>
  <c r="BH21" i="1"/>
  <c r="BH22" i="1" s="1"/>
  <c r="BH6" i="3" s="1"/>
  <c r="BH9" i="3" s="1"/>
  <c r="BG21" i="1"/>
  <c r="BG22" i="1" s="1"/>
  <c r="BG6" i="3" s="1"/>
  <c r="BG9" i="3" s="1"/>
  <c r="BF21" i="1"/>
  <c r="BF22" i="1" s="1"/>
  <c r="BF6" i="3" s="1"/>
  <c r="BF9" i="3" s="1"/>
  <c r="BE21" i="1"/>
  <c r="BE22" i="1" s="1"/>
  <c r="BE6" i="3" s="1"/>
  <c r="BE9" i="3" s="1"/>
  <c r="BD21" i="1"/>
  <c r="BD22" i="1" s="1"/>
  <c r="BD6" i="3" s="1"/>
  <c r="BD9" i="3" s="1"/>
  <c r="BC21" i="1"/>
  <c r="BC22" i="1" s="1"/>
  <c r="BC6" i="3" s="1"/>
  <c r="BC9" i="3" s="1"/>
  <c r="BB21" i="1"/>
  <c r="BB22" i="1" s="1"/>
  <c r="BB6" i="3" s="1"/>
  <c r="BB9" i="3" s="1"/>
  <c r="BA21" i="1"/>
  <c r="BA22" i="1" s="1"/>
  <c r="BA6" i="3" s="1"/>
  <c r="BA9" i="3" s="1"/>
  <c r="AZ21" i="1"/>
  <c r="AZ22" i="1" s="1"/>
  <c r="AZ6" i="3" s="1"/>
  <c r="AZ9" i="3" s="1"/>
  <c r="AY21" i="1"/>
  <c r="AY22" i="1" s="1"/>
  <c r="AY6" i="3" s="1"/>
  <c r="AY9" i="3" s="1"/>
  <c r="AX21" i="1"/>
  <c r="AX22" i="1" s="1"/>
  <c r="AW21" i="1"/>
  <c r="AW22" i="1" s="1"/>
  <c r="AW6" i="3" s="1"/>
  <c r="AW9" i="3" s="1"/>
  <c r="AV21" i="1"/>
  <c r="AV22" i="1" s="1"/>
  <c r="AV6" i="3" s="1"/>
  <c r="AV9" i="3" s="1"/>
  <c r="AU21" i="1"/>
  <c r="AU22" i="1" s="1"/>
  <c r="AU6" i="3" s="1"/>
  <c r="AU9" i="3" s="1"/>
  <c r="AT21" i="1"/>
  <c r="AT22" i="1" s="1"/>
  <c r="AT6" i="3" s="1"/>
  <c r="AT9" i="3" s="1"/>
  <c r="AS21" i="1"/>
  <c r="AS22" i="1" s="1"/>
  <c r="AS6" i="3" s="1"/>
  <c r="AS9" i="3" s="1"/>
  <c r="AR21" i="1"/>
  <c r="AR22" i="1" s="1"/>
  <c r="AR6" i="3" s="1"/>
  <c r="AR9" i="3" s="1"/>
  <c r="AQ21" i="1"/>
  <c r="AQ22" i="1" s="1"/>
  <c r="AQ6" i="3" s="1"/>
  <c r="AQ9" i="3" s="1"/>
  <c r="AP21" i="1"/>
  <c r="AP22" i="1" s="1"/>
  <c r="AP6" i="3" s="1"/>
  <c r="AP9" i="3" s="1"/>
  <c r="AO21" i="1"/>
  <c r="AO22" i="1" s="1"/>
  <c r="AO6" i="3" s="1"/>
  <c r="AO9" i="3" s="1"/>
  <c r="AN21" i="1"/>
  <c r="AN22" i="1" s="1"/>
  <c r="AN6" i="3" s="1"/>
  <c r="AN9" i="3" s="1"/>
  <c r="AM21" i="1"/>
  <c r="AM22" i="1" s="1"/>
  <c r="AM6" i="3" s="1"/>
  <c r="AM9" i="3" s="1"/>
  <c r="AL21" i="1"/>
  <c r="AL22" i="1" s="1"/>
  <c r="AK21" i="1"/>
  <c r="AK22" i="1" s="1"/>
  <c r="AK6" i="3" s="1"/>
  <c r="AK9" i="3" s="1"/>
  <c r="AJ21" i="1"/>
  <c r="AJ22" i="1" s="1"/>
  <c r="AJ6" i="3" s="1"/>
  <c r="AJ9" i="3" s="1"/>
  <c r="AI21" i="1"/>
  <c r="AI22" i="1" s="1"/>
  <c r="AI6" i="3" s="1"/>
  <c r="AI9" i="3" s="1"/>
  <c r="AH21" i="1"/>
  <c r="AH22" i="1" s="1"/>
  <c r="AH6" i="3" s="1"/>
  <c r="AH9" i="3" s="1"/>
  <c r="AG21" i="1"/>
  <c r="AG22" i="1" s="1"/>
  <c r="AG6" i="3" s="1"/>
  <c r="AG9" i="3" s="1"/>
  <c r="AF21" i="1"/>
  <c r="AF22" i="1" s="1"/>
  <c r="AF6" i="3" s="1"/>
  <c r="AF9" i="3" s="1"/>
  <c r="AE21" i="1"/>
  <c r="AE22" i="1" s="1"/>
  <c r="AE6" i="3" s="1"/>
  <c r="AE9" i="3" s="1"/>
  <c r="AD21" i="1"/>
  <c r="AD22" i="1" s="1"/>
  <c r="AD6" i="3" s="1"/>
  <c r="AD9" i="3" s="1"/>
  <c r="AC21" i="1"/>
  <c r="AC22" i="1" s="1"/>
  <c r="AC6" i="3" s="1"/>
  <c r="AC9" i="3" s="1"/>
  <c r="AB21" i="1"/>
  <c r="AB22" i="1" s="1"/>
  <c r="AB6" i="3" s="1"/>
  <c r="AB9" i="3" s="1"/>
  <c r="AA21" i="1"/>
  <c r="AA22" i="1" s="1"/>
  <c r="AA6" i="3" s="1"/>
  <c r="AA9" i="3" s="1"/>
  <c r="Z21" i="1"/>
  <c r="Z22" i="1" s="1"/>
  <c r="Z6" i="3" s="1"/>
  <c r="Y21" i="1"/>
  <c r="Y22" i="1" s="1"/>
  <c r="Y6" i="3" s="1"/>
  <c r="Y9" i="3" s="1"/>
  <c r="X21" i="1"/>
  <c r="X22" i="1" s="1"/>
  <c r="X6" i="3" s="1"/>
  <c r="X9" i="3" s="1"/>
  <c r="W21" i="1"/>
  <c r="W22" i="1" s="1"/>
  <c r="W6" i="3" s="1"/>
  <c r="W9" i="3" s="1"/>
  <c r="V21" i="1"/>
  <c r="V22" i="1" s="1"/>
  <c r="V6" i="3" s="1"/>
  <c r="V9" i="3" s="1"/>
  <c r="U21" i="1"/>
  <c r="U22" i="1" s="1"/>
  <c r="U6" i="3" s="1"/>
  <c r="U9" i="3" s="1"/>
  <c r="T21" i="1"/>
  <c r="T22" i="1" s="1"/>
  <c r="T6" i="3" s="1"/>
  <c r="T9" i="3" s="1"/>
  <c r="S21" i="1"/>
  <c r="S22" i="1" s="1"/>
  <c r="S6" i="3" s="1"/>
  <c r="S9" i="3" s="1"/>
  <c r="R21" i="1"/>
  <c r="R22" i="1" s="1"/>
  <c r="R6" i="3" s="1"/>
  <c r="R9" i="3" s="1"/>
  <c r="Q21" i="1"/>
  <c r="Q22" i="1" s="1"/>
  <c r="Q6" i="3" s="1"/>
  <c r="Q9" i="3" s="1"/>
  <c r="P21" i="1"/>
  <c r="P22" i="1" s="1"/>
  <c r="P6" i="3" s="1"/>
  <c r="P9" i="3" s="1"/>
  <c r="O21" i="1"/>
  <c r="O22" i="1" s="1"/>
  <c r="O6" i="3" s="1"/>
  <c r="O9" i="3" s="1"/>
  <c r="N21" i="1"/>
  <c r="N22" i="1" s="1"/>
  <c r="M21" i="1"/>
  <c r="M22" i="1" s="1"/>
  <c r="M6" i="3" s="1"/>
  <c r="M9" i="3" s="1"/>
  <c r="L21" i="1"/>
  <c r="L22" i="1" s="1"/>
  <c r="L6" i="3" s="1"/>
  <c r="L9" i="3" s="1"/>
  <c r="K21" i="1"/>
  <c r="K22" i="1" s="1"/>
  <c r="K6" i="3" s="1"/>
  <c r="K9" i="3" s="1"/>
  <c r="J21" i="1"/>
  <c r="J22" i="1" s="1"/>
  <c r="J6" i="3" s="1"/>
  <c r="J9" i="3" s="1"/>
  <c r="I21" i="1"/>
  <c r="I22" i="1" s="1"/>
  <c r="I6" i="3" s="1"/>
  <c r="I9" i="3" s="1"/>
  <c r="H21" i="1"/>
  <c r="H22" i="1" s="1"/>
  <c r="H6" i="3" s="1"/>
  <c r="H9" i="3" s="1"/>
  <c r="G21" i="1"/>
  <c r="G22" i="1" s="1"/>
  <c r="G6" i="3" s="1"/>
  <c r="G9" i="3" s="1"/>
  <c r="F21" i="1"/>
  <c r="F22" i="1" s="1"/>
  <c r="F6" i="3" s="1"/>
  <c r="F9" i="3" s="1"/>
  <c r="E21" i="1"/>
  <c r="E22" i="1" s="1"/>
  <c r="E6" i="3" s="1"/>
  <c r="E9" i="3" s="1"/>
  <c r="C21" i="1"/>
  <c r="C22" i="1" s="1"/>
  <c r="C6" i="3" s="1"/>
  <c r="C9" i="3" s="1"/>
  <c r="B21" i="1"/>
  <c r="BF20" i="1"/>
  <c r="AX20" i="1"/>
  <c r="AI20" i="1"/>
  <c r="AA20" i="1"/>
  <c r="J20" i="1"/>
  <c r="BI19" i="1"/>
  <c r="BI20" i="1" s="1"/>
  <c r="BH19" i="1"/>
  <c r="BH20" i="1" s="1"/>
  <c r="BG19" i="1"/>
  <c r="BG20" i="1" s="1"/>
  <c r="BF19" i="1"/>
  <c r="BE19" i="1"/>
  <c r="BE20" i="1" s="1"/>
  <c r="BD19" i="1"/>
  <c r="BD20" i="1" s="1"/>
  <c r="BD5" i="4" s="1"/>
  <c r="BD6" i="4" s="1"/>
  <c r="BC19" i="1"/>
  <c r="BC20" i="1" s="1"/>
  <c r="BB19" i="1"/>
  <c r="BB20" i="1" s="1"/>
  <c r="BA19" i="1"/>
  <c r="BA20" i="1" s="1"/>
  <c r="AZ19" i="1"/>
  <c r="AZ20" i="1" s="1"/>
  <c r="AY19" i="1"/>
  <c r="AY20" i="1" s="1"/>
  <c r="AX19" i="1"/>
  <c r="AW19" i="1"/>
  <c r="AW20" i="1" s="1"/>
  <c r="AV19" i="1"/>
  <c r="AV20" i="1" s="1"/>
  <c r="AU19" i="1"/>
  <c r="AU20" i="1" s="1"/>
  <c r="AT19" i="1"/>
  <c r="AT20" i="1" s="1"/>
  <c r="AS19" i="1"/>
  <c r="AS20" i="1" s="1"/>
  <c r="AR19" i="1"/>
  <c r="AR20" i="1" s="1"/>
  <c r="AQ19" i="1"/>
  <c r="AQ20" i="1" s="1"/>
  <c r="AP19" i="1"/>
  <c r="AP20" i="1" s="1"/>
  <c r="AO19" i="1"/>
  <c r="AO20" i="1" s="1"/>
  <c r="AN19" i="1"/>
  <c r="AN20" i="1" s="1"/>
  <c r="AM19" i="1"/>
  <c r="AM20" i="1" s="1"/>
  <c r="AL19" i="1"/>
  <c r="AL20" i="1" s="1"/>
  <c r="AK19" i="1"/>
  <c r="AK20" i="1" s="1"/>
  <c r="AJ19" i="1"/>
  <c r="AJ20" i="1" s="1"/>
  <c r="AI19" i="1"/>
  <c r="AH19" i="1"/>
  <c r="AH20" i="1" s="1"/>
  <c r="AG19" i="1"/>
  <c r="AG20" i="1" s="1"/>
  <c r="AF19" i="1"/>
  <c r="AF20" i="1" s="1"/>
  <c r="AE19" i="1"/>
  <c r="AE20" i="1" s="1"/>
  <c r="AD19" i="1"/>
  <c r="AD20" i="1" s="1"/>
  <c r="AC19" i="1"/>
  <c r="AC20" i="1" s="1"/>
  <c r="AB19" i="1"/>
  <c r="AB20" i="1" s="1"/>
  <c r="AA19" i="1"/>
  <c r="Z19" i="1"/>
  <c r="Y19" i="1"/>
  <c r="Y20" i="1" s="1"/>
  <c r="X19" i="1"/>
  <c r="X20" i="1" s="1"/>
  <c r="W19" i="1"/>
  <c r="W20" i="1" s="1"/>
  <c r="V19" i="1"/>
  <c r="V20" i="1" s="1"/>
  <c r="U19" i="1"/>
  <c r="U20" i="1" s="1"/>
  <c r="T19" i="1"/>
  <c r="T20" i="1" s="1"/>
  <c r="S19" i="1"/>
  <c r="S20" i="1" s="1"/>
  <c r="S5" i="3" s="1"/>
  <c r="S8" i="3" s="1"/>
  <c r="R19" i="1"/>
  <c r="R20" i="1" s="1"/>
  <c r="Q19" i="1"/>
  <c r="Q20" i="1" s="1"/>
  <c r="P19" i="1"/>
  <c r="P20" i="1" s="1"/>
  <c r="O19" i="1"/>
  <c r="O20" i="1" s="1"/>
  <c r="N19" i="1"/>
  <c r="N20" i="1" s="1"/>
  <c r="M19" i="1"/>
  <c r="M20" i="1" s="1"/>
  <c r="L19" i="1"/>
  <c r="L20" i="1" s="1"/>
  <c r="K19" i="1"/>
  <c r="K20" i="1" s="1"/>
  <c r="K5" i="2" s="1"/>
  <c r="J19" i="1"/>
  <c r="I19" i="1"/>
  <c r="I20" i="1" s="1"/>
  <c r="H19" i="1"/>
  <c r="H20" i="1" s="1"/>
  <c r="G19" i="1"/>
  <c r="G20" i="1" s="1"/>
  <c r="F19" i="1"/>
  <c r="F20" i="1" s="1"/>
  <c r="E19" i="1"/>
  <c r="E20" i="1" s="1"/>
  <c r="D19" i="1"/>
  <c r="D20" i="1" s="1"/>
  <c r="C19" i="1"/>
  <c r="C20" i="1" s="1"/>
  <c r="C5" i="2" s="1"/>
  <c r="B19" i="1"/>
  <c r="B20" i="1" s="1"/>
  <c r="BJ19" i="1" l="1"/>
  <c r="BL19" i="1"/>
  <c r="BN19" i="1"/>
  <c r="BJ21" i="1"/>
  <c r="Z20" i="1"/>
  <c r="O5" i="4"/>
  <c r="O6" i="4" s="1"/>
  <c r="O5" i="5"/>
  <c r="O5" i="2"/>
  <c r="O5" i="3"/>
  <c r="W5" i="5"/>
  <c r="W5" i="4"/>
  <c r="W6" i="4" s="1"/>
  <c r="W5" i="3"/>
  <c r="W5" i="2"/>
  <c r="AM5" i="5"/>
  <c r="AM5" i="4"/>
  <c r="AM6" i="4" s="1"/>
  <c r="AM5" i="3"/>
  <c r="AM5" i="2"/>
  <c r="BC5" i="5"/>
  <c r="BC5" i="4"/>
  <c r="BC6" i="4" s="1"/>
  <c r="BC5" i="2"/>
  <c r="BC5" i="3"/>
  <c r="L5" i="5"/>
  <c r="L5" i="4"/>
  <c r="L6" i="4" s="1"/>
  <c r="L5" i="2"/>
  <c r="L5" i="3"/>
  <c r="AR5" i="5"/>
  <c r="AR5" i="4"/>
  <c r="AR6" i="4" s="1"/>
  <c r="AR5" i="3"/>
  <c r="AR5" i="2"/>
  <c r="F5" i="5"/>
  <c r="F5" i="4"/>
  <c r="F6" i="4" s="1"/>
  <c r="F5" i="2"/>
  <c r="F5" i="3"/>
  <c r="N5" i="5"/>
  <c r="N5" i="4"/>
  <c r="N5" i="3"/>
  <c r="N5" i="2"/>
  <c r="BK20" i="1"/>
  <c r="V5" i="5"/>
  <c r="V5" i="4"/>
  <c r="V6" i="4" s="1"/>
  <c r="V5" i="3"/>
  <c r="V5" i="2"/>
  <c r="AD5" i="5"/>
  <c r="AD5" i="4"/>
  <c r="AD6" i="4" s="1"/>
  <c r="AD5" i="2"/>
  <c r="AD5" i="3"/>
  <c r="AL5" i="5"/>
  <c r="AL5" i="3"/>
  <c r="AL5" i="2"/>
  <c r="AL5" i="4"/>
  <c r="BM20" i="1"/>
  <c r="AT5" i="5"/>
  <c r="AT5" i="4"/>
  <c r="AT6" i="4" s="1"/>
  <c r="AT5" i="2"/>
  <c r="AT5" i="3"/>
  <c r="BB5" i="5"/>
  <c r="BB5" i="4"/>
  <c r="BB6" i="4" s="1"/>
  <c r="BB5" i="2"/>
  <c r="BB5" i="3"/>
  <c r="BK22" i="1"/>
  <c r="N6" i="3"/>
  <c r="AL6" i="3"/>
  <c r="BM22" i="1"/>
  <c r="AE5" i="4"/>
  <c r="AE6" i="4" s="1"/>
  <c r="AE5" i="5"/>
  <c r="AE5" i="3"/>
  <c r="AE5" i="2"/>
  <c r="G5" i="4"/>
  <c r="G6" i="4" s="1"/>
  <c r="G5" i="5"/>
  <c r="G5" i="3"/>
  <c r="G5" i="2"/>
  <c r="AU5" i="5"/>
  <c r="AU5" i="4"/>
  <c r="AU6" i="4" s="1"/>
  <c r="AU5" i="3"/>
  <c r="AU5" i="2"/>
  <c r="P5" i="5"/>
  <c r="P5" i="4"/>
  <c r="P6" i="4" s="1"/>
  <c r="P5" i="3"/>
  <c r="P5" i="2"/>
  <c r="Y5" i="5"/>
  <c r="Y5" i="4"/>
  <c r="Y6" i="4" s="1"/>
  <c r="Y5" i="2"/>
  <c r="Y5" i="3"/>
  <c r="AW5" i="5"/>
  <c r="AW5" i="4"/>
  <c r="AW6" i="4" s="1"/>
  <c r="AW5" i="2"/>
  <c r="AW5" i="3"/>
  <c r="K8" i="2"/>
  <c r="K7" i="2"/>
  <c r="K6" i="2"/>
  <c r="BD7" i="4"/>
  <c r="BD13" i="5" s="1"/>
  <c r="BD12" i="5"/>
  <c r="X5" i="5"/>
  <c r="X5" i="4"/>
  <c r="X6" i="4" s="1"/>
  <c r="X5" i="3"/>
  <c r="X5" i="2"/>
  <c r="I5" i="5"/>
  <c r="I5" i="4"/>
  <c r="I6" i="4" s="1"/>
  <c r="I5" i="2"/>
  <c r="I5" i="3"/>
  <c r="Q5" i="5"/>
  <c r="Q5" i="2"/>
  <c r="Q5" i="3"/>
  <c r="Q5" i="4"/>
  <c r="Q6" i="4" s="1"/>
  <c r="AG5" i="5"/>
  <c r="AG5" i="4"/>
  <c r="AG6" i="4" s="1"/>
  <c r="AG5" i="2"/>
  <c r="AG5" i="3"/>
  <c r="AO5" i="5"/>
  <c r="AO5" i="4"/>
  <c r="AO6" i="4" s="1"/>
  <c r="AO5" i="2"/>
  <c r="AO5" i="3"/>
  <c r="BE5" i="4"/>
  <c r="BE6" i="4" s="1"/>
  <c r="BE5" i="5"/>
  <c r="BE5" i="2"/>
  <c r="BE5" i="3"/>
  <c r="C8" i="2"/>
  <c r="C7" i="2"/>
  <c r="C6" i="2"/>
  <c r="H5" i="5"/>
  <c r="H5" i="4"/>
  <c r="H6" i="4" s="1"/>
  <c r="H5" i="3"/>
  <c r="H5" i="2"/>
  <c r="AZ5" i="5"/>
  <c r="AZ5" i="4"/>
  <c r="AZ6" i="4" s="1"/>
  <c r="AZ5" i="3"/>
  <c r="AZ5" i="2"/>
  <c r="D5" i="4"/>
  <c r="D6" i="4" s="1"/>
  <c r="D5" i="5"/>
  <c r="D5" i="2"/>
  <c r="D5" i="3"/>
  <c r="T5" i="5"/>
  <c r="T5" i="4"/>
  <c r="T6" i="4" s="1"/>
  <c r="T5" i="3"/>
  <c r="T5" i="2"/>
  <c r="AB5" i="4"/>
  <c r="AB6" i="4" s="1"/>
  <c r="AB5" i="5"/>
  <c r="AB5" i="3"/>
  <c r="AB5" i="2"/>
  <c r="AJ5" i="5"/>
  <c r="AJ5" i="3"/>
  <c r="AJ5" i="4"/>
  <c r="AJ6" i="4" s="1"/>
  <c r="AJ5" i="2"/>
  <c r="BH5" i="5"/>
  <c r="BH5" i="4"/>
  <c r="BH6" i="4" s="1"/>
  <c r="BH5" i="3"/>
  <c r="BH5" i="2"/>
  <c r="E5" i="4"/>
  <c r="E6" i="4" s="1"/>
  <c r="E5" i="5"/>
  <c r="E5" i="3"/>
  <c r="E5" i="2"/>
  <c r="M5" i="5"/>
  <c r="M5" i="4"/>
  <c r="M6" i="4" s="1"/>
  <c r="M5" i="3"/>
  <c r="M5" i="2"/>
  <c r="U5" i="5"/>
  <c r="U5" i="4"/>
  <c r="U6" i="4" s="1"/>
  <c r="U5" i="3"/>
  <c r="U5" i="2"/>
  <c r="AC5" i="4"/>
  <c r="AC6" i="4" s="1"/>
  <c r="AC5" i="5"/>
  <c r="AC5" i="2"/>
  <c r="AC5" i="3"/>
  <c r="AK5" i="5"/>
  <c r="AK5" i="4"/>
  <c r="AK6" i="4" s="1"/>
  <c r="AK5" i="2"/>
  <c r="AK5" i="3"/>
  <c r="AS5" i="4"/>
  <c r="AS6" i="4" s="1"/>
  <c r="AS5" i="3"/>
  <c r="AS5" i="2"/>
  <c r="AS5" i="5"/>
  <c r="BA5" i="4"/>
  <c r="BA6" i="4" s="1"/>
  <c r="BA5" i="5"/>
  <c r="BA5" i="3"/>
  <c r="BA5" i="2"/>
  <c r="BI5" i="4"/>
  <c r="BI6" i="4" s="1"/>
  <c r="BI5" i="5"/>
  <c r="BI5" i="3"/>
  <c r="BI5" i="2"/>
  <c r="AQ5" i="4"/>
  <c r="AQ6" i="4" s="1"/>
  <c r="AQ5" i="3"/>
  <c r="AQ5" i="5"/>
  <c r="AY5" i="4"/>
  <c r="AY6" i="4" s="1"/>
  <c r="AY5" i="3"/>
  <c r="AY5" i="5"/>
  <c r="BG5" i="5"/>
  <c r="BG5" i="4"/>
  <c r="BG6" i="4" s="1"/>
  <c r="BG5" i="3"/>
  <c r="B5" i="5"/>
  <c r="B5" i="3"/>
  <c r="B5" i="4"/>
  <c r="J5" i="5"/>
  <c r="J5" i="3"/>
  <c r="J5" i="4"/>
  <c r="J6" i="4" s="1"/>
  <c r="R5" i="4"/>
  <c r="R6" i="4" s="1"/>
  <c r="R5" i="3"/>
  <c r="R5" i="5"/>
  <c r="Z5" i="4"/>
  <c r="Z5" i="5"/>
  <c r="Z5" i="3"/>
  <c r="AH5" i="4"/>
  <c r="AH6" i="4" s="1"/>
  <c r="AH5" i="5"/>
  <c r="AH5" i="3"/>
  <c r="AP5" i="4"/>
  <c r="AP6" i="4" s="1"/>
  <c r="AP5" i="3"/>
  <c r="AP5" i="5"/>
  <c r="AX5" i="5"/>
  <c r="AX5" i="4"/>
  <c r="AX5" i="3"/>
  <c r="BF5" i="4"/>
  <c r="BF6" i="4" s="1"/>
  <c r="BF5" i="5"/>
  <c r="BF5" i="3"/>
  <c r="BN20" i="1"/>
  <c r="BM21" i="1"/>
  <c r="S5" i="2"/>
  <c r="BF5" i="2"/>
  <c r="BN21" i="1"/>
  <c r="AH5" i="2"/>
  <c r="BG5" i="2"/>
  <c r="AI5" i="4"/>
  <c r="AI6" i="4" s="1"/>
  <c r="AI5" i="5"/>
  <c r="AI5" i="3"/>
  <c r="B22" i="1"/>
  <c r="J5" i="2"/>
  <c r="AI5" i="2"/>
  <c r="AA5" i="5"/>
  <c r="AA5" i="3"/>
  <c r="AA5" i="4"/>
  <c r="AA6" i="4" s="1"/>
  <c r="AX5" i="2"/>
  <c r="K5" i="5"/>
  <c r="K5" i="3"/>
  <c r="K5" i="4"/>
  <c r="K6" i="4" s="1"/>
  <c r="Z9" i="3"/>
  <c r="BL9" i="3" s="1"/>
  <c r="BL6" i="3"/>
  <c r="AX6" i="3"/>
  <c r="BN22" i="1"/>
  <c r="BK19" i="1"/>
  <c r="BJ20" i="1"/>
  <c r="BL22" i="1"/>
  <c r="Z5" i="2"/>
  <c r="AY5" i="2"/>
  <c r="B5" i="2"/>
  <c r="AA5" i="2"/>
  <c r="S5" i="4"/>
  <c r="S6" i="4" s="1"/>
  <c r="BM19" i="1"/>
  <c r="AF5" i="5"/>
  <c r="AF5" i="4"/>
  <c r="AF6" i="4" s="1"/>
  <c r="AF5" i="3"/>
  <c r="AF5" i="2"/>
  <c r="AN5" i="5"/>
  <c r="AN5" i="4"/>
  <c r="AN6" i="4" s="1"/>
  <c r="AN5" i="3"/>
  <c r="AN5" i="2"/>
  <c r="AV5" i="5"/>
  <c r="AV5" i="4"/>
  <c r="AV6" i="4" s="1"/>
  <c r="AV5" i="3"/>
  <c r="AV5" i="2"/>
  <c r="BD5" i="5"/>
  <c r="BD5" i="3"/>
  <c r="BD5" i="2"/>
  <c r="BL20" i="1"/>
  <c r="BK21" i="1"/>
  <c r="AP5" i="2"/>
  <c r="S7" i="3"/>
  <c r="S10" i="3" s="1"/>
  <c r="C5" i="3"/>
  <c r="C5" i="5"/>
  <c r="C5" i="4"/>
  <c r="C6" i="4" s="1"/>
  <c r="BL21" i="1"/>
  <c r="R5" i="2"/>
  <c r="AQ5" i="2"/>
  <c r="S5" i="5"/>
  <c r="K9" i="2" l="1"/>
  <c r="R8" i="3"/>
  <c r="R7" i="3"/>
  <c r="E12" i="5"/>
  <c r="E7" i="4"/>
  <c r="E13" i="5" s="1"/>
  <c r="AG7" i="3"/>
  <c r="AG8" i="3"/>
  <c r="C12" i="5"/>
  <c r="C7" i="4"/>
  <c r="C13" i="5" s="1"/>
  <c r="AV8" i="3"/>
  <c r="AV7" i="3"/>
  <c r="R8" i="2"/>
  <c r="R7" i="2"/>
  <c r="R6" i="2"/>
  <c r="AN6" i="2"/>
  <c r="AN8" i="2"/>
  <c r="AN7" i="2"/>
  <c r="BN5" i="2"/>
  <c r="AX7" i="2"/>
  <c r="AX6" i="2"/>
  <c r="AX8" i="2"/>
  <c r="AP8" i="3"/>
  <c r="AP7" i="3"/>
  <c r="BJ5" i="5"/>
  <c r="AQ8" i="3"/>
  <c r="AQ7" i="3"/>
  <c r="AK12" i="5"/>
  <c r="AK7" i="4"/>
  <c r="AK13" i="5" s="1"/>
  <c r="U12" i="5"/>
  <c r="U7" i="4"/>
  <c r="U13" i="5" s="1"/>
  <c r="AJ8" i="3"/>
  <c r="AJ7" i="3"/>
  <c r="T12" i="5"/>
  <c r="T7" i="4"/>
  <c r="T13" i="5" s="1"/>
  <c r="AZ12" i="5"/>
  <c r="AZ7" i="4"/>
  <c r="AZ13" i="5" s="1"/>
  <c r="AW12" i="5"/>
  <c r="AW7" i="4"/>
  <c r="AW13" i="5" s="1"/>
  <c r="P12" i="5"/>
  <c r="P7" i="4"/>
  <c r="P13" i="5" s="1"/>
  <c r="N9" i="3"/>
  <c r="BK9" i="3" s="1"/>
  <c r="BK6" i="3"/>
  <c r="AT12" i="5"/>
  <c r="AT7" i="4"/>
  <c r="AT13" i="5" s="1"/>
  <c r="AD8" i="2"/>
  <c r="AD7" i="2"/>
  <c r="AD6" i="2"/>
  <c r="N8" i="2"/>
  <c r="N7" i="2"/>
  <c r="N6" i="2"/>
  <c r="BK5" i="2"/>
  <c r="AR8" i="2"/>
  <c r="AR7" i="2"/>
  <c r="AR6" i="2"/>
  <c r="BC8" i="3"/>
  <c r="BC7" i="3"/>
  <c r="W7" i="2"/>
  <c r="W6" i="2"/>
  <c r="W8" i="2"/>
  <c r="BD6" i="2"/>
  <c r="BD8" i="2"/>
  <c r="BD7" i="2"/>
  <c r="BE7" i="3"/>
  <c r="BE8" i="3"/>
  <c r="AR7" i="3"/>
  <c r="AR8" i="3"/>
  <c r="AA8" i="3"/>
  <c r="AA7" i="3"/>
  <c r="BG8" i="2"/>
  <c r="BG7" i="2"/>
  <c r="BG6" i="2"/>
  <c r="AH8" i="3"/>
  <c r="AH7" i="3"/>
  <c r="R12" i="5"/>
  <c r="R7" i="4"/>
  <c r="R13" i="5" s="1"/>
  <c r="BG7" i="4"/>
  <c r="BG13" i="5" s="1"/>
  <c r="BG12" i="5"/>
  <c r="BI6" i="2"/>
  <c r="BI7" i="2"/>
  <c r="BI8" i="2"/>
  <c r="AC8" i="3"/>
  <c r="AC7" i="3"/>
  <c r="M8" i="2"/>
  <c r="M6" i="2"/>
  <c r="M7" i="2"/>
  <c r="BH8" i="2"/>
  <c r="BH7" i="2"/>
  <c r="BH6" i="2"/>
  <c r="AB7" i="2"/>
  <c r="AB6" i="2"/>
  <c r="AB8" i="2"/>
  <c r="D8" i="3"/>
  <c r="D7" i="3"/>
  <c r="H6" i="2"/>
  <c r="H8" i="2"/>
  <c r="H7" i="2"/>
  <c r="BE7" i="2"/>
  <c r="BE6" i="2"/>
  <c r="BE8" i="2"/>
  <c r="AG8" i="2"/>
  <c r="AG7" i="2"/>
  <c r="AG6" i="2"/>
  <c r="I8" i="2"/>
  <c r="I7" i="2"/>
  <c r="I6" i="2"/>
  <c r="Y7" i="3"/>
  <c r="Y8" i="3"/>
  <c r="AU8" i="2"/>
  <c r="AU7" i="2"/>
  <c r="AU6" i="2"/>
  <c r="AE7" i="2"/>
  <c r="AE6" i="2"/>
  <c r="AE8" i="2"/>
  <c r="BB8" i="3"/>
  <c r="BB7" i="3"/>
  <c r="N6" i="4"/>
  <c r="BK5" i="4"/>
  <c r="AR12" i="5"/>
  <c r="AR7" i="4"/>
  <c r="AR13" i="5" s="1"/>
  <c r="BC7" i="4"/>
  <c r="BC13" i="5" s="1"/>
  <c r="BC12" i="5"/>
  <c r="W12" i="5"/>
  <c r="W7" i="4"/>
  <c r="W13" i="5" s="1"/>
  <c r="S7" i="4"/>
  <c r="S13" i="5" s="1"/>
  <c r="S12" i="5"/>
  <c r="AA7" i="4"/>
  <c r="AA13" i="5" s="1"/>
  <c r="AA12" i="5"/>
  <c r="AP12" i="5"/>
  <c r="AP7" i="4"/>
  <c r="AP13" i="5" s="1"/>
  <c r="BA12" i="5"/>
  <c r="BA7" i="4"/>
  <c r="BA13" i="5" s="1"/>
  <c r="W8" i="3"/>
  <c r="W7" i="3"/>
  <c r="BJ5" i="2"/>
  <c r="B8" i="2"/>
  <c r="B6" i="2"/>
  <c r="B7" i="2"/>
  <c r="AH8" i="2"/>
  <c r="AH7" i="2"/>
  <c r="AH6" i="2"/>
  <c r="BF12" i="5"/>
  <c r="BF7" i="4"/>
  <c r="BF13" i="5" s="1"/>
  <c r="J7" i="4"/>
  <c r="J13" i="5" s="1"/>
  <c r="J12" i="5"/>
  <c r="BI8" i="3"/>
  <c r="BI7" i="3"/>
  <c r="AS8" i="2"/>
  <c r="AS6" i="2"/>
  <c r="AS7" i="2"/>
  <c r="AC8" i="2"/>
  <c r="AC6" i="2"/>
  <c r="AC7" i="2"/>
  <c r="M8" i="3"/>
  <c r="M7" i="3"/>
  <c r="BH7" i="3"/>
  <c r="BH8" i="3"/>
  <c r="AB7" i="3"/>
  <c r="AB8" i="3"/>
  <c r="D7" i="2"/>
  <c r="D8" i="2"/>
  <c r="D6" i="2"/>
  <c r="H8" i="3"/>
  <c r="H7" i="3"/>
  <c r="AG12" i="5"/>
  <c r="AG7" i="4"/>
  <c r="AG13" i="5" s="1"/>
  <c r="I12" i="5"/>
  <c r="I7" i="4"/>
  <c r="I13" i="5" s="1"/>
  <c r="K6" i="5"/>
  <c r="K10" i="2"/>
  <c r="K11" i="2" s="1"/>
  <c r="K7" i="5" s="1"/>
  <c r="Y8" i="2"/>
  <c r="Y7" i="2"/>
  <c r="Y6" i="2"/>
  <c r="AU8" i="3"/>
  <c r="AU7" i="3"/>
  <c r="AE8" i="3"/>
  <c r="AE7" i="3"/>
  <c r="BB7" i="2"/>
  <c r="BB8" i="2"/>
  <c r="BB6" i="2"/>
  <c r="AL6" i="4"/>
  <c r="BM5" i="4"/>
  <c r="V8" i="2"/>
  <c r="V7" i="2"/>
  <c r="V6" i="2"/>
  <c r="BK5" i="5"/>
  <c r="AN8" i="3"/>
  <c r="AN7" i="3"/>
  <c r="AD12" i="5"/>
  <c r="AD7" i="4"/>
  <c r="AD13" i="5" s="1"/>
  <c r="AN7" i="4"/>
  <c r="AN13" i="5" s="1"/>
  <c r="AN12" i="5"/>
  <c r="C8" i="3"/>
  <c r="C7" i="3"/>
  <c r="AV6" i="2"/>
  <c r="AV8" i="2"/>
  <c r="AV7" i="2"/>
  <c r="AF6" i="2"/>
  <c r="AF8" i="2"/>
  <c r="AF7" i="2"/>
  <c r="AY7" i="2"/>
  <c r="AY6" i="2"/>
  <c r="AY8" i="2"/>
  <c r="AI8" i="2"/>
  <c r="AI7" i="2"/>
  <c r="AI6" i="2"/>
  <c r="BN5" i="3"/>
  <c r="AX8" i="3"/>
  <c r="AX7" i="3"/>
  <c r="AH12" i="5"/>
  <c r="AH7" i="4"/>
  <c r="AH13" i="5" s="1"/>
  <c r="J8" i="3"/>
  <c r="J7" i="3"/>
  <c r="AS8" i="3"/>
  <c r="AS7" i="3"/>
  <c r="M12" i="5"/>
  <c r="M7" i="4"/>
  <c r="M13" i="5" s="1"/>
  <c r="BH12" i="5"/>
  <c r="BH7" i="4"/>
  <c r="BH13" i="5" s="1"/>
  <c r="H7" i="4"/>
  <c r="H13" i="5" s="1"/>
  <c r="H12" i="5"/>
  <c r="BE7" i="4"/>
  <c r="BE13" i="5" s="1"/>
  <c r="BE12" i="5"/>
  <c r="Y12" i="5"/>
  <c r="Y7" i="4"/>
  <c r="Y13" i="5" s="1"/>
  <c r="AU12" i="5"/>
  <c r="AU7" i="4"/>
  <c r="AU13" i="5" s="1"/>
  <c r="BB12" i="5"/>
  <c r="BB7" i="4"/>
  <c r="BB13" i="5" s="1"/>
  <c r="BM5" i="2"/>
  <c r="AL8" i="2"/>
  <c r="AL7" i="2"/>
  <c r="AL6" i="2"/>
  <c r="V8" i="3"/>
  <c r="V7" i="3"/>
  <c r="F8" i="3"/>
  <c r="F7" i="3"/>
  <c r="L7" i="3"/>
  <c r="L8" i="3"/>
  <c r="AM8" i="2"/>
  <c r="AM7" i="2"/>
  <c r="AM6" i="2"/>
  <c r="O8" i="3"/>
  <c r="O7" i="3"/>
  <c r="AI12" i="5"/>
  <c r="AI7" i="4"/>
  <c r="AI13" i="5" s="1"/>
  <c r="BG8" i="3"/>
  <c r="BG7" i="3"/>
  <c r="G12" i="5"/>
  <c r="G7" i="4"/>
  <c r="G13" i="5" s="1"/>
  <c r="N8" i="3"/>
  <c r="N7" i="3"/>
  <c r="BK5" i="3"/>
  <c r="BN6" i="3"/>
  <c r="AX9" i="3"/>
  <c r="BN9" i="3" s="1"/>
  <c r="K7" i="4"/>
  <c r="K13" i="5" s="1"/>
  <c r="K12" i="5"/>
  <c r="BF8" i="2"/>
  <c r="BF7" i="2"/>
  <c r="BF6" i="2"/>
  <c r="AY8" i="3"/>
  <c r="AY7" i="3"/>
  <c r="BI12" i="5"/>
  <c r="BI7" i="4"/>
  <c r="BI13" i="5" s="1"/>
  <c r="AS12" i="5"/>
  <c r="AS7" i="4"/>
  <c r="AS13" i="5" s="1"/>
  <c r="AC12" i="5"/>
  <c r="AC7" i="4"/>
  <c r="AC13" i="5" s="1"/>
  <c r="AB7" i="4"/>
  <c r="AB13" i="5" s="1"/>
  <c r="AB12" i="5"/>
  <c r="D7" i="4"/>
  <c r="D13" i="5" s="1"/>
  <c r="D12" i="5"/>
  <c r="AO7" i="3"/>
  <c r="AO8" i="3"/>
  <c r="Q12" i="5"/>
  <c r="Q7" i="4"/>
  <c r="Q13" i="5" s="1"/>
  <c r="X6" i="2"/>
  <c r="X8" i="2"/>
  <c r="X7" i="2"/>
  <c r="AE12" i="5"/>
  <c r="AE7" i="4"/>
  <c r="AE13" i="5" s="1"/>
  <c r="AL8" i="3"/>
  <c r="AL7" i="3"/>
  <c r="BM5" i="3"/>
  <c r="V12" i="5"/>
  <c r="V7" i="4"/>
  <c r="V13" i="5" s="1"/>
  <c r="F8" i="2"/>
  <c r="F7" i="2"/>
  <c r="F6" i="2"/>
  <c r="L7" i="2"/>
  <c r="L8" i="2"/>
  <c r="L6" i="2"/>
  <c r="AM8" i="3"/>
  <c r="AM7" i="3"/>
  <c r="O7" i="2"/>
  <c r="O6" i="2"/>
  <c r="O8" i="2"/>
  <c r="BF8" i="3"/>
  <c r="BF7" i="3"/>
  <c r="AQ12" i="5"/>
  <c r="AQ7" i="4"/>
  <c r="AQ13" i="5" s="1"/>
  <c r="I7" i="3"/>
  <c r="I8" i="3"/>
  <c r="AA8" i="2"/>
  <c r="AA7" i="2"/>
  <c r="AA6" i="2"/>
  <c r="S8" i="5"/>
  <c r="S11" i="3"/>
  <c r="S12" i="3" s="1"/>
  <c r="S9" i="5" s="1"/>
  <c r="AF8" i="3"/>
  <c r="AF7" i="3"/>
  <c r="BL5" i="2"/>
  <c r="Z8" i="2"/>
  <c r="Z7" i="2"/>
  <c r="Z6" i="2"/>
  <c r="J8" i="2"/>
  <c r="J7" i="2"/>
  <c r="J6" i="2"/>
  <c r="BN5" i="4"/>
  <c r="AX6" i="4"/>
  <c r="AV7" i="4"/>
  <c r="AV13" i="5" s="1"/>
  <c r="AV12" i="5"/>
  <c r="K8" i="3"/>
  <c r="K7" i="3"/>
  <c r="B6" i="3"/>
  <c r="BJ22" i="1"/>
  <c r="S8" i="2"/>
  <c r="S7" i="2"/>
  <c r="S6" i="2"/>
  <c r="BN5" i="5"/>
  <c r="BL5" i="5"/>
  <c r="BJ5" i="4"/>
  <c r="B6" i="4"/>
  <c r="AY12" i="5"/>
  <c r="AY7" i="4"/>
  <c r="AY13" i="5" s="1"/>
  <c r="BA6" i="2"/>
  <c r="BA7" i="2"/>
  <c r="BA8" i="2"/>
  <c r="AK8" i="3"/>
  <c r="AK7" i="3"/>
  <c r="U8" i="2"/>
  <c r="U6" i="2"/>
  <c r="U7" i="2"/>
  <c r="E8" i="2"/>
  <c r="E6" i="2"/>
  <c r="E7" i="2"/>
  <c r="AJ8" i="2"/>
  <c r="AJ7" i="2"/>
  <c r="AJ6" i="2"/>
  <c r="T7" i="2"/>
  <c r="T8" i="2"/>
  <c r="T6" i="2"/>
  <c r="AZ8" i="2"/>
  <c r="AZ7" i="2"/>
  <c r="AZ6" i="2"/>
  <c r="C9" i="2"/>
  <c r="AO8" i="2"/>
  <c r="AO7" i="2"/>
  <c r="AO6" i="2"/>
  <c r="Q7" i="3"/>
  <c r="Q8" i="3"/>
  <c r="X8" i="3"/>
  <c r="X7" i="3"/>
  <c r="AW7" i="3"/>
  <c r="AW8" i="3"/>
  <c r="P6" i="2"/>
  <c r="P8" i="2"/>
  <c r="P7" i="2"/>
  <c r="G7" i="2"/>
  <c r="G6" i="2"/>
  <c r="G8" i="2"/>
  <c r="AT8" i="3"/>
  <c r="AT7" i="3"/>
  <c r="BM5" i="5"/>
  <c r="F12" i="5"/>
  <c r="F7" i="4"/>
  <c r="F13" i="5" s="1"/>
  <c r="L12" i="5"/>
  <c r="L7" i="4"/>
  <c r="L13" i="5" s="1"/>
  <c r="AM12" i="5"/>
  <c r="AM7" i="4"/>
  <c r="AM13" i="5" s="1"/>
  <c r="BC8" i="2"/>
  <c r="BC7" i="2"/>
  <c r="BC6" i="2"/>
  <c r="BD8" i="3"/>
  <c r="BD7" i="3"/>
  <c r="BL5" i="3"/>
  <c r="Z8" i="3"/>
  <c r="Z7" i="3"/>
  <c r="AP8" i="2"/>
  <c r="AP7" i="2"/>
  <c r="AP6" i="2"/>
  <c r="AF7" i="4"/>
  <c r="AF13" i="5" s="1"/>
  <c r="AF12" i="5"/>
  <c r="AQ8" i="2"/>
  <c r="AQ7" i="2"/>
  <c r="AQ6" i="2"/>
  <c r="AI8" i="3"/>
  <c r="AI7" i="3"/>
  <c r="BL5" i="4"/>
  <c r="Z6" i="4"/>
  <c r="BJ5" i="3"/>
  <c r="B8" i="3"/>
  <c r="B7" i="3"/>
  <c r="BA8" i="3"/>
  <c r="BA7" i="3"/>
  <c r="AK6" i="2"/>
  <c r="AK8" i="2"/>
  <c r="AK7" i="2"/>
  <c r="U8" i="3"/>
  <c r="U7" i="3"/>
  <c r="E8" i="3"/>
  <c r="E7" i="3"/>
  <c r="AJ12" i="5"/>
  <c r="AJ7" i="4"/>
  <c r="AJ13" i="5" s="1"/>
  <c r="T8" i="3"/>
  <c r="T7" i="3"/>
  <c r="AZ8" i="3"/>
  <c r="AZ7" i="3"/>
  <c r="AO7" i="4"/>
  <c r="AO13" i="5" s="1"/>
  <c r="AO12" i="5"/>
  <c r="Q6" i="2"/>
  <c r="Q8" i="2"/>
  <c r="Q7" i="2"/>
  <c r="X7" i="4"/>
  <c r="X13" i="5" s="1"/>
  <c r="X12" i="5"/>
  <c r="AW8" i="2"/>
  <c r="AW7" i="2"/>
  <c r="AW6" i="2"/>
  <c r="P8" i="3"/>
  <c r="P7" i="3"/>
  <c r="G8" i="3"/>
  <c r="G7" i="3"/>
  <c r="AL9" i="3"/>
  <c r="BM9" i="3" s="1"/>
  <c r="BM6" i="3"/>
  <c r="AT7" i="2"/>
  <c r="AT8" i="2"/>
  <c r="AT6" i="2"/>
  <c r="AD8" i="3"/>
  <c r="AD7" i="3"/>
  <c r="O12" i="5"/>
  <c r="O7" i="4"/>
  <c r="O13" i="5" s="1"/>
  <c r="AM10" i="3" l="1"/>
  <c r="AY10" i="3"/>
  <c r="AR10" i="3"/>
  <c r="AJ10" i="3"/>
  <c r="AI10" i="3"/>
  <c r="AI8" i="5" s="1"/>
  <c r="F10" i="3"/>
  <c r="J10" i="3"/>
  <c r="J8" i="5" s="1"/>
  <c r="AH9" i="2"/>
  <c r="AH6" i="5" s="1"/>
  <c r="AA10" i="3"/>
  <c r="D9" i="2"/>
  <c r="D10" i="2" s="1"/>
  <c r="D11" i="2" s="1"/>
  <c r="D7" i="5" s="1"/>
  <c r="I9" i="2"/>
  <c r="I6" i="5" s="1"/>
  <c r="AH10" i="3"/>
  <c r="F9" i="2"/>
  <c r="F6" i="5" s="1"/>
  <c r="V9" i="2"/>
  <c r="V10" i="2" s="1"/>
  <c r="V11" i="2" s="1"/>
  <c r="V7" i="5" s="1"/>
  <c r="AE10" i="3"/>
  <c r="AE8" i="5" s="1"/>
  <c r="I10" i="3"/>
  <c r="I8" i="5" s="1"/>
  <c r="L10" i="3"/>
  <c r="AF9" i="2"/>
  <c r="AF6" i="5" s="1"/>
  <c r="AB10" i="3"/>
  <c r="AB8" i="5" s="1"/>
  <c r="BD9" i="2"/>
  <c r="AN10" i="3"/>
  <c r="AN8" i="5" s="1"/>
  <c r="H10" i="3"/>
  <c r="AO10" i="3"/>
  <c r="AO11" i="3" s="1"/>
  <c r="AO12" i="3" s="1"/>
  <c r="AO9" i="5" s="1"/>
  <c r="BD10" i="3"/>
  <c r="BD8" i="5" s="1"/>
  <c r="E9" i="2"/>
  <c r="S9" i="2"/>
  <c r="S6" i="5" s="1"/>
  <c r="S10" i="5" s="1"/>
  <c r="BL8" i="2"/>
  <c r="BG10" i="3"/>
  <c r="BG8" i="5" s="1"/>
  <c r="AC9" i="2"/>
  <c r="AC10" i="2" s="1"/>
  <c r="AC11" i="2" s="1"/>
  <c r="AC7" i="5" s="1"/>
  <c r="BG9" i="2"/>
  <c r="BG6" i="5" s="1"/>
  <c r="BE10" i="3"/>
  <c r="BE8" i="5" s="1"/>
  <c r="AP10" i="3"/>
  <c r="AP8" i="5" s="1"/>
  <c r="G10" i="3"/>
  <c r="T10" i="3"/>
  <c r="T11" i="3" s="1"/>
  <c r="T9" i="2"/>
  <c r="T6" i="5" s="1"/>
  <c r="AU10" i="3"/>
  <c r="AU8" i="5" s="1"/>
  <c r="D10" i="3"/>
  <c r="D11" i="3" s="1"/>
  <c r="D12" i="3" s="1"/>
  <c r="D9" i="5" s="1"/>
  <c r="AS9" i="2"/>
  <c r="AS6" i="5" s="1"/>
  <c r="U9" i="2"/>
  <c r="U6" i="5" s="1"/>
  <c r="Q9" i="2"/>
  <c r="Q6" i="5" s="1"/>
  <c r="L9" i="2"/>
  <c r="BF9" i="2"/>
  <c r="BF10" i="2" s="1"/>
  <c r="BF11" i="2" s="1"/>
  <c r="BF7" i="5" s="1"/>
  <c r="BB9" i="2"/>
  <c r="BB6" i="5" s="1"/>
  <c r="BB10" i="3"/>
  <c r="BB11" i="3" s="1"/>
  <c r="BB12" i="3" s="1"/>
  <c r="BB9" i="5" s="1"/>
  <c r="AW9" i="2"/>
  <c r="AW10" i="2" s="1"/>
  <c r="AW11" i="2" s="1"/>
  <c r="AW7" i="5" s="1"/>
  <c r="E10" i="3"/>
  <c r="E11" i="3" s="1"/>
  <c r="E12" i="3" s="1"/>
  <c r="E9" i="5" s="1"/>
  <c r="AQ9" i="2"/>
  <c r="AQ6" i="5" s="1"/>
  <c r="AW10" i="3"/>
  <c r="AW11" i="3" s="1"/>
  <c r="AW12" i="3" s="1"/>
  <c r="AW9" i="5" s="1"/>
  <c r="AK10" i="3"/>
  <c r="K10" i="3"/>
  <c r="K8" i="5" s="1"/>
  <c r="K10" i="5" s="1"/>
  <c r="V10" i="3"/>
  <c r="V8" i="5" s="1"/>
  <c r="AX10" i="3"/>
  <c r="BN7" i="3"/>
  <c r="AH8" i="5"/>
  <c r="AH11" i="3"/>
  <c r="AH12" i="3" s="1"/>
  <c r="AH9" i="5" s="1"/>
  <c r="G8" i="5"/>
  <c r="G11" i="3"/>
  <c r="G12" i="3" s="1"/>
  <c r="G9" i="5" s="1"/>
  <c r="T8" i="5"/>
  <c r="Z7" i="4"/>
  <c r="BL6" i="4"/>
  <c r="Z12" i="5"/>
  <c r="BL12" i="5" s="1"/>
  <c r="Q10" i="3"/>
  <c r="BA9" i="2"/>
  <c r="AX12" i="5"/>
  <c r="BN12" i="5" s="1"/>
  <c r="AX7" i="4"/>
  <c r="BN6" i="4"/>
  <c r="O9" i="2"/>
  <c r="BM7" i="2"/>
  <c r="BN8" i="3"/>
  <c r="B9" i="2"/>
  <c r="BJ6" i="2"/>
  <c r="AE9" i="2"/>
  <c r="BH9" i="2"/>
  <c r="BC10" i="3"/>
  <c r="BK8" i="2"/>
  <c r="AJ11" i="3"/>
  <c r="AJ12" i="3" s="1"/>
  <c r="AJ9" i="5" s="1"/>
  <c r="AJ8" i="5"/>
  <c r="AR8" i="5"/>
  <c r="AR11" i="3"/>
  <c r="AR12" i="3" s="1"/>
  <c r="AR9" i="5" s="1"/>
  <c r="BK7" i="2"/>
  <c r="AD10" i="3"/>
  <c r="AP9" i="2"/>
  <c r="BC9" i="2"/>
  <c r="AO9" i="2"/>
  <c r="AF10" i="3"/>
  <c r="BM8" i="2"/>
  <c r="AS10" i="3"/>
  <c r="BJ8" i="2"/>
  <c r="AD9" i="2"/>
  <c r="AN9" i="2"/>
  <c r="F10" i="2"/>
  <c r="F11" i="2" s="1"/>
  <c r="F7" i="5" s="1"/>
  <c r="AL9" i="2"/>
  <c r="BM6" i="2"/>
  <c r="V6" i="5"/>
  <c r="P10" i="3"/>
  <c r="AK9" i="2"/>
  <c r="P9" i="2"/>
  <c r="J9" i="2"/>
  <c r="AM11" i="3"/>
  <c r="AM12" i="3" s="1"/>
  <c r="AM9" i="5" s="1"/>
  <c r="AM8" i="5"/>
  <c r="AY8" i="5"/>
  <c r="AY11" i="3"/>
  <c r="AY12" i="3" s="1"/>
  <c r="AY9" i="5" s="1"/>
  <c r="L8" i="5"/>
  <c r="L11" i="3"/>
  <c r="L12" i="3" s="1"/>
  <c r="L9" i="5" s="1"/>
  <c r="AI9" i="2"/>
  <c r="AU9" i="2"/>
  <c r="AG9" i="2"/>
  <c r="H9" i="2"/>
  <c r="BI9" i="2"/>
  <c r="AR9" i="2"/>
  <c r="R9" i="2"/>
  <c r="AG10" i="3"/>
  <c r="E6" i="5"/>
  <c r="E10" i="2"/>
  <c r="E11" i="2" s="1"/>
  <c r="E7" i="5" s="1"/>
  <c r="BJ7" i="2"/>
  <c r="AT9" i="2"/>
  <c r="BA10" i="3"/>
  <c r="AT10" i="3"/>
  <c r="AJ9" i="2"/>
  <c r="B12" i="5"/>
  <c r="BJ12" i="5" s="1"/>
  <c r="B7" i="4"/>
  <c r="BJ6" i="4"/>
  <c r="BJ6" i="3"/>
  <c r="B9" i="3"/>
  <c r="BJ9" i="3" s="1"/>
  <c r="X9" i="2"/>
  <c r="F8" i="5"/>
  <c r="F11" i="3"/>
  <c r="F12" i="3" s="1"/>
  <c r="F9" i="5" s="1"/>
  <c r="BM6" i="4"/>
  <c r="AL12" i="5"/>
  <c r="BM12" i="5" s="1"/>
  <c r="AL7" i="4"/>
  <c r="Y9" i="2"/>
  <c r="W10" i="3"/>
  <c r="BN8" i="2"/>
  <c r="S10" i="2"/>
  <c r="S11" i="2" s="1"/>
  <c r="S7" i="5" s="1"/>
  <c r="S11" i="5" s="1"/>
  <c r="N10" i="3"/>
  <c r="BK7" i="3"/>
  <c r="O10" i="3"/>
  <c r="N7" i="4"/>
  <c r="N12" i="5"/>
  <c r="BK12" i="5" s="1"/>
  <c r="BK6" i="4"/>
  <c r="M9" i="2"/>
  <c r="AA8" i="5"/>
  <c r="AA11" i="3"/>
  <c r="AA12" i="3" s="1"/>
  <c r="AA9" i="5" s="1"/>
  <c r="BD6" i="5"/>
  <c r="BD10" i="2"/>
  <c r="BD11" i="2" s="1"/>
  <c r="BD7" i="5" s="1"/>
  <c r="AX9" i="2"/>
  <c r="BN6" i="2"/>
  <c r="BL7" i="3"/>
  <c r="Z10" i="3"/>
  <c r="BJ7" i="3"/>
  <c r="BL8" i="3"/>
  <c r="X10" i="3"/>
  <c r="AZ9" i="2"/>
  <c r="Z9" i="2"/>
  <c r="BL6" i="2"/>
  <c r="BF10" i="3"/>
  <c r="AL10" i="3"/>
  <c r="BM7" i="3"/>
  <c r="BK8" i="3"/>
  <c r="AV9" i="2"/>
  <c r="H8" i="5"/>
  <c r="H11" i="3"/>
  <c r="H12" i="3" s="1"/>
  <c r="H9" i="5" s="1"/>
  <c r="BH10" i="3"/>
  <c r="BN7" i="2"/>
  <c r="AV10" i="3"/>
  <c r="R10" i="3"/>
  <c r="D6" i="5"/>
  <c r="C6" i="5"/>
  <c r="C10" i="2"/>
  <c r="C11" i="2" s="1"/>
  <c r="C7" i="5" s="1"/>
  <c r="AK8" i="5"/>
  <c r="AK11" i="3"/>
  <c r="AK12" i="3" s="1"/>
  <c r="AK9" i="5" s="1"/>
  <c r="L6" i="5"/>
  <c r="L10" i="2"/>
  <c r="L11" i="2" s="1"/>
  <c r="L7" i="5" s="1"/>
  <c r="AZ10" i="3"/>
  <c r="U10" i="3"/>
  <c r="BJ8" i="3"/>
  <c r="G9" i="2"/>
  <c r="BL7" i="2"/>
  <c r="AA9" i="2"/>
  <c r="BM8" i="3"/>
  <c r="AM9" i="2"/>
  <c r="AY9" i="2"/>
  <c r="C10" i="3"/>
  <c r="M10" i="3"/>
  <c r="BI10" i="3"/>
  <c r="Y10" i="3"/>
  <c r="BE9" i="2"/>
  <c r="AB9" i="2"/>
  <c r="AC10" i="3"/>
  <c r="W9" i="2"/>
  <c r="N9" i="2"/>
  <c r="BK6" i="2"/>
  <c r="AQ10" i="3"/>
  <c r="AF10" i="2" l="1"/>
  <c r="AF11" i="2" s="1"/>
  <c r="AF7" i="5" s="1"/>
  <c r="E8" i="5"/>
  <c r="AI11" i="3"/>
  <c r="AI12" i="3" s="1"/>
  <c r="AI9" i="5" s="1"/>
  <c r="AH10" i="2"/>
  <c r="AH11" i="2" s="1"/>
  <c r="AH7" i="5" s="1"/>
  <c r="AN11" i="3"/>
  <c r="AN12" i="3" s="1"/>
  <c r="AN9" i="5" s="1"/>
  <c r="BD11" i="3"/>
  <c r="BD12" i="3" s="1"/>
  <c r="BD9" i="5" s="1"/>
  <c r="BD11" i="5" s="1"/>
  <c r="J11" i="3"/>
  <c r="J12" i="3" s="1"/>
  <c r="J9" i="5" s="1"/>
  <c r="AO8" i="5"/>
  <c r="K11" i="3"/>
  <c r="K12" i="3" s="1"/>
  <c r="K9" i="5" s="1"/>
  <c r="K11" i="5" s="1"/>
  <c r="AE11" i="3"/>
  <c r="AE12" i="3" s="1"/>
  <c r="AE9" i="5" s="1"/>
  <c r="BF6" i="5"/>
  <c r="AW8" i="5"/>
  <c r="BE11" i="3"/>
  <c r="BE12" i="3" s="1"/>
  <c r="BE9" i="5" s="1"/>
  <c r="AQ10" i="2"/>
  <c r="AQ11" i="2" s="1"/>
  <c r="AQ7" i="5" s="1"/>
  <c r="U10" i="2"/>
  <c r="U11" i="2" s="1"/>
  <c r="U7" i="5" s="1"/>
  <c r="B10" i="3"/>
  <c r="B8" i="5" s="1"/>
  <c r="T10" i="2"/>
  <c r="T11" i="2" s="1"/>
  <c r="T7" i="5" s="1"/>
  <c r="AW6" i="5"/>
  <c r="AC6" i="5"/>
  <c r="AH10" i="5"/>
  <c r="D8" i="5"/>
  <c r="D10" i="5" s="1"/>
  <c r="AP11" i="3"/>
  <c r="AP12" i="3" s="1"/>
  <c r="AP9" i="5" s="1"/>
  <c r="V11" i="3"/>
  <c r="V12" i="3" s="1"/>
  <c r="V9" i="5" s="1"/>
  <c r="V11" i="5" s="1"/>
  <c r="AB11" i="3"/>
  <c r="AB12" i="3" s="1"/>
  <c r="AB9" i="5" s="1"/>
  <c r="I11" i="3"/>
  <c r="I12" i="3" s="1"/>
  <c r="I9" i="5" s="1"/>
  <c r="Q10" i="2"/>
  <c r="Q11" i="2" s="1"/>
  <c r="Q7" i="5" s="1"/>
  <c r="F10" i="5"/>
  <c r="I10" i="2"/>
  <c r="I11" i="2" s="1"/>
  <c r="I7" i="5" s="1"/>
  <c r="BG11" i="3"/>
  <c r="BG12" i="3" s="1"/>
  <c r="BG9" i="5" s="1"/>
  <c r="T10" i="5"/>
  <c r="T12" i="3"/>
  <c r="T9" i="5" s="1"/>
  <c r="AU11" i="3"/>
  <c r="AU12" i="3" s="1"/>
  <c r="AU9" i="5" s="1"/>
  <c r="BB8" i="5"/>
  <c r="BG10" i="5"/>
  <c r="AW11" i="5"/>
  <c r="AS10" i="2"/>
  <c r="AS11" i="2" s="1"/>
  <c r="AS7" i="5" s="1"/>
  <c r="BG10" i="2"/>
  <c r="BG11" i="2" s="1"/>
  <c r="BG7" i="5" s="1"/>
  <c r="BB10" i="2"/>
  <c r="BB11" i="2" s="1"/>
  <c r="BB7" i="5" s="1"/>
  <c r="BB11" i="5" s="1"/>
  <c r="I10" i="5"/>
  <c r="D11" i="5"/>
  <c r="F11" i="5"/>
  <c r="N1" i="5"/>
  <c r="H6" i="5"/>
  <c r="H10" i="5" s="1"/>
  <c r="H10" i="2"/>
  <c r="H11" i="2" s="1"/>
  <c r="H7" i="5" s="1"/>
  <c r="H11" i="5" s="1"/>
  <c r="AN6" i="5"/>
  <c r="AN10" i="5" s="1"/>
  <c r="AN10" i="2"/>
  <c r="AN11" i="2" s="1"/>
  <c r="AN7" i="5" s="1"/>
  <c r="AN11" i="5" s="1"/>
  <c r="AD8" i="5"/>
  <c r="AD11" i="3"/>
  <c r="AD12" i="3" s="1"/>
  <c r="AD9" i="5" s="1"/>
  <c r="BA10" i="2"/>
  <c r="BA11" i="2" s="1"/>
  <c r="BA7" i="5" s="1"/>
  <c r="BA6" i="5"/>
  <c r="P6" i="5"/>
  <c r="P10" i="2"/>
  <c r="P11" i="2" s="1"/>
  <c r="P7" i="5" s="1"/>
  <c r="Y6" i="5"/>
  <c r="Y10" i="2"/>
  <c r="Y11" i="2" s="1"/>
  <c r="Y7" i="5" s="1"/>
  <c r="AJ10" i="2"/>
  <c r="AJ11" i="2" s="1"/>
  <c r="AJ7" i="5" s="1"/>
  <c r="AJ11" i="5" s="1"/>
  <c r="AJ6" i="5"/>
  <c r="AJ10" i="5" s="1"/>
  <c r="BC8" i="5"/>
  <c r="BC11" i="3"/>
  <c r="BC12" i="3" s="1"/>
  <c r="BC9" i="5" s="1"/>
  <c r="AT6" i="5"/>
  <c r="AT10" i="2"/>
  <c r="AT11" i="2" s="1"/>
  <c r="AT7" i="5" s="1"/>
  <c r="G6" i="5"/>
  <c r="G10" i="5" s="1"/>
  <c r="G10" i="2"/>
  <c r="G11" i="2" s="1"/>
  <c r="G7" i="5" s="1"/>
  <c r="G11" i="5" s="1"/>
  <c r="AV8" i="5"/>
  <c r="AV11" i="3"/>
  <c r="AV12" i="3" s="1"/>
  <c r="AV9" i="5" s="1"/>
  <c r="BF11" i="3"/>
  <c r="BF12" i="3" s="1"/>
  <c r="BF9" i="5" s="1"/>
  <c r="BF11" i="5" s="1"/>
  <c r="BF8" i="5"/>
  <c r="BF10" i="5" s="1"/>
  <c r="M6" i="5"/>
  <c r="M10" i="2"/>
  <c r="M11" i="2" s="1"/>
  <c r="M7" i="5" s="1"/>
  <c r="O8" i="5"/>
  <c r="O11" i="3"/>
  <c r="O12" i="3" s="1"/>
  <c r="O9" i="5" s="1"/>
  <c r="AW10" i="5"/>
  <c r="AL13" i="5"/>
  <c r="BM13" i="5" s="1"/>
  <c r="BM7" i="4"/>
  <c r="AT8" i="5"/>
  <c r="AT11" i="3"/>
  <c r="AT12" i="3" s="1"/>
  <c r="AT9" i="5" s="1"/>
  <c r="AU6" i="5"/>
  <c r="AU10" i="5" s="1"/>
  <c r="AU10" i="2"/>
  <c r="AU11" i="2" s="1"/>
  <c r="AU7" i="5" s="1"/>
  <c r="V10" i="5"/>
  <c r="AS8" i="5"/>
  <c r="AS10" i="5" s="1"/>
  <c r="AS11" i="3"/>
  <c r="AS12" i="3" s="1"/>
  <c r="AS9" i="5" s="1"/>
  <c r="BH6" i="5"/>
  <c r="BH10" i="2"/>
  <c r="BH11" i="2" s="1"/>
  <c r="BH7" i="5" s="1"/>
  <c r="B13" i="5"/>
  <c r="BJ13" i="5" s="1"/>
  <c r="B8" i="4"/>
  <c r="BJ7" i="4"/>
  <c r="BI6" i="5"/>
  <c r="BI10" i="2"/>
  <c r="BI11" i="2" s="1"/>
  <c r="BI7" i="5" s="1"/>
  <c r="AP6" i="5"/>
  <c r="AP10" i="5" s="1"/>
  <c r="AP10" i="2"/>
  <c r="AP11" i="2" s="1"/>
  <c r="AP7" i="5" s="1"/>
  <c r="BI8" i="5"/>
  <c r="BI11" i="3"/>
  <c r="BI12" i="3" s="1"/>
  <c r="BI9" i="5" s="1"/>
  <c r="X6" i="5"/>
  <c r="X10" i="2"/>
  <c r="X11" i="2" s="1"/>
  <c r="X7" i="5" s="1"/>
  <c r="BA8" i="5"/>
  <c r="BA11" i="3"/>
  <c r="BA12" i="3" s="1"/>
  <c r="BA9" i="5" s="1"/>
  <c r="E10" i="5"/>
  <c r="J6" i="5"/>
  <c r="J10" i="5" s="1"/>
  <c r="J10" i="2"/>
  <c r="J11" i="2" s="1"/>
  <c r="J7" i="5" s="1"/>
  <c r="AK6" i="5"/>
  <c r="AK10" i="5" s="1"/>
  <c r="AK10" i="2"/>
  <c r="AK11" i="2" s="1"/>
  <c r="AK7" i="5" s="1"/>
  <c r="AK11" i="5" s="1"/>
  <c r="AE6" i="5"/>
  <c r="AE10" i="5" s="1"/>
  <c r="AE10" i="2"/>
  <c r="AE11" i="2" s="1"/>
  <c r="AE7" i="5" s="1"/>
  <c r="AE11" i="5" s="1"/>
  <c r="AQ8" i="5"/>
  <c r="AQ10" i="5" s="1"/>
  <c r="AQ11" i="3"/>
  <c r="AQ12" i="3" s="1"/>
  <c r="AQ9" i="5" s="1"/>
  <c r="M8" i="5"/>
  <c r="M11" i="3"/>
  <c r="M12" i="3" s="1"/>
  <c r="M9" i="5" s="1"/>
  <c r="AL8" i="5"/>
  <c r="AL11" i="3"/>
  <c r="BM10" i="3"/>
  <c r="W6" i="5"/>
  <c r="W10" i="2"/>
  <c r="W11" i="2" s="1"/>
  <c r="W7" i="5" s="1"/>
  <c r="AX6" i="5"/>
  <c r="AX10" i="2"/>
  <c r="AX11" i="2" s="1"/>
  <c r="BN9" i="2"/>
  <c r="AC8" i="5"/>
  <c r="AC11" i="3"/>
  <c r="AC12" i="3" s="1"/>
  <c r="AC9" i="5" s="1"/>
  <c r="AC11" i="5" s="1"/>
  <c r="AM6" i="5"/>
  <c r="AM10" i="5" s="1"/>
  <c r="AM10" i="2"/>
  <c r="AM11" i="2" s="1"/>
  <c r="AM7" i="5" s="1"/>
  <c r="AM11" i="5" s="1"/>
  <c r="Z6" i="5"/>
  <c r="Z10" i="2"/>
  <c r="BL9" i="2"/>
  <c r="N8" i="5"/>
  <c r="BK10" i="3"/>
  <c r="N11" i="3"/>
  <c r="AG8" i="5"/>
  <c r="AG11" i="3"/>
  <c r="AG12" i="3" s="1"/>
  <c r="AG9" i="5" s="1"/>
  <c r="P8" i="5"/>
  <c r="P11" i="3"/>
  <c r="P12" i="3" s="1"/>
  <c r="P9" i="5" s="1"/>
  <c r="AL6" i="5"/>
  <c r="BM9" i="2"/>
  <c r="AL10" i="2"/>
  <c r="AD6" i="5"/>
  <c r="AD10" i="2"/>
  <c r="AD11" i="2" s="1"/>
  <c r="AD7" i="5" s="1"/>
  <c r="AF8" i="5"/>
  <c r="AF10" i="5" s="1"/>
  <c r="AF11" i="3"/>
  <c r="AF12" i="3" s="1"/>
  <c r="AF9" i="5" s="1"/>
  <c r="AF11" i="5" s="1"/>
  <c r="O6" i="5"/>
  <c r="O10" i="2"/>
  <c r="O11" i="2" s="1"/>
  <c r="O7" i="5" s="1"/>
  <c r="Q8" i="5"/>
  <c r="Q10" i="5" s="1"/>
  <c r="Q11" i="3"/>
  <c r="Q12" i="3" s="1"/>
  <c r="Q9" i="5" s="1"/>
  <c r="BL7" i="4"/>
  <c r="Z13" i="5"/>
  <c r="BL13" i="5" s="1"/>
  <c r="R8" i="5"/>
  <c r="R11" i="3"/>
  <c r="R12" i="3" s="1"/>
  <c r="R9" i="5" s="1"/>
  <c r="E11" i="5"/>
  <c r="N6" i="5"/>
  <c r="N10" i="2"/>
  <c r="BK9" i="2"/>
  <c r="AY6" i="5"/>
  <c r="AY10" i="5" s="1"/>
  <c r="AY10" i="2"/>
  <c r="AY11" i="2" s="1"/>
  <c r="AY7" i="5" s="1"/>
  <c r="AY11" i="5" s="1"/>
  <c r="L11" i="5"/>
  <c r="Z8" i="5"/>
  <c r="Z11" i="3"/>
  <c r="BL10" i="3"/>
  <c r="N13" i="5"/>
  <c r="BK13" i="5" s="1"/>
  <c r="BK7" i="4"/>
  <c r="W11" i="3"/>
  <c r="W12" i="3" s="1"/>
  <c r="W9" i="5" s="1"/>
  <c r="W8" i="5"/>
  <c r="R6" i="5"/>
  <c r="R10" i="2"/>
  <c r="R11" i="2" s="1"/>
  <c r="R7" i="5" s="1"/>
  <c r="AO6" i="5"/>
  <c r="AO10" i="2"/>
  <c r="AO11" i="2" s="1"/>
  <c r="AO7" i="5" s="1"/>
  <c r="AO11" i="5" s="1"/>
  <c r="B6" i="5"/>
  <c r="BJ9" i="2"/>
  <c r="B10" i="2"/>
  <c r="AX8" i="5"/>
  <c r="AX11" i="3"/>
  <c r="AX12" i="3" s="1"/>
  <c r="BN10" i="3"/>
  <c r="Y8" i="5"/>
  <c r="Y11" i="3"/>
  <c r="Y12" i="3" s="1"/>
  <c r="Y9" i="5" s="1"/>
  <c r="BH11" i="3"/>
  <c r="BH12" i="3" s="1"/>
  <c r="BH9" i="5" s="1"/>
  <c r="BH8" i="5"/>
  <c r="AH11" i="5"/>
  <c r="AG6" i="5"/>
  <c r="AG10" i="2"/>
  <c r="AG11" i="2" s="1"/>
  <c r="AG7" i="5" s="1"/>
  <c r="C11" i="3"/>
  <c r="C12" i="3" s="1"/>
  <c r="C9" i="5" s="1"/>
  <c r="C11" i="5" s="1"/>
  <c r="C8" i="5"/>
  <c r="C10" i="5" s="1"/>
  <c r="U8" i="5"/>
  <c r="U10" i="5" s="1"/>
  <c r="U11" i="3"/>
  <c r="U12" i="3" s="1"/>
  <c r="U9" i="5" s="1"/>
  <c r="AZ8" i="5"/>
  <c r="AZ11" i="3"/>
  <c r="AZ12" i="3" s="1"/>
  <c r="AZ9" i="5" s="1"/>
  <c r="AV6" i="5"/>
  <c r="AV10" i="2"/>
  <c r="AV11" i="2" s="1"/>
  <c r="AV7" i="5" s="1"/>
  <c r="AB6" i="5"/>
  <c r="AB10" i="5" s="1"/>
  <c r="AB10" i="2"/>
  <c r="AB11" i="2" s="1"/>
  <c r="AB7" i="5" s="1"/>
  <c r="AZ6" i="5"/>
  <c r="AZ10" i="2"/>
  <c r="AZ11" i="2" s="1"/>
  <c r="AZ7" i="5" s="1"/>
  <c r="BE6" i="5"/>
  <c r="BE10" i="5" s="1"/>
  <c r="BE10" i="2"/>
  <c r="BE11" i="2" s="1"/>
  <c r="BE7" i="5" s="1"/>
  <c r="BE11" i="5" s="1"/>
  <c r="AA6" i="5"/>
  <c r="AA10" i="5" s="1"/>
  <c r="AA10" i="2"/>
  <c r="AA11" i="2" s="1"/>
  <c r="AA7" i="5" s="1"/>
  <c r="AA11" i="5" s="1"/>
  <c r="L10" i="5"/>
  <c r="X11" i="3"/>
  <c r="X12" i="3" s="1"/>
  <c r="X9" i="5" s="1"/>
  <c r="X8" i="5"/>
  <c r="BD10" i="5"/>
  <c r="BB10" i="5"/>
  <c r="AR6" i="5"/>
  <c r="AR10" i="5" s="1"/>
  <c r="AR10" i="2"/>
  <c r="AR11" i="2" s="1"/>
  <c r="AR7" i="5" s="1"/>
  <c r="AR11" i="5" s="1"/>
  <c r="AI6" i="5"/>
  <c r="AI10" i="5" s="1"/>
  <c r="AI10" i="2"/>
  <c r="AI11" i="2" s="1"/>
  <c r="AI7" i="5" s="1"/>
  <c r="AI11" i="5" s="1"/>
  <c r="BC6" i="5"/>
  <c r="BC10" i="2"/>
  <c r="BC11" i="2" s="1"/>
  <c r="BC7" i="5" s="1"/>
  <c r="AX13" i="5"/>
  <c r="BN13" i="5" s="1"/>
  <c r="BN7" i="4"/>
  <c r="AQ11" i="5" l="1"/>
  <c r="U11" i="5"/>
  <c r="J11" i="5"/>
  <c r="AD11" i="5"/>
  <c r="B11" i="3"/>
  <c r="B12" i="3" s="1"/>
  <c r="BJ10" i="3"/>
  <c r="O10" i="5"/>
  <c r="AO10" i="5"/>
  <c r="AV10" i="5"/>
  <c r="AB11" i="5"/>
  <c r="Q11" i="5"/>
  <c r="AD10" i="5"/>
  <c r="T11" i="5"/>
  <c r="AC10" i="5"/>
  <c r="BG11" i="5"/>
  <c r="BC10" i="5"/>
  <c r="R11" i="5"/>
  <c r="I11" i="5"/>
  <c r="AP11" i="5"/>
  <c r="AS11" i="5"/>
  <c r="M11" i="5"/>
  <c r="AU11" i="5"/>
  <c r="R10" i="5"/>
  <c r="O11" i="5"/>
  <c r="BM8" i="5"/>
  <c r="BH11" i="5"/>
  <c r="BC11" i="5"/>
  <c r="AZ11" i="5"/>
  <c r="P11" i="5"/>
  <c r="BL11" i="3"/>
  <c r="BM10" i="2"/>
  <c r="AV11" i="5"/>
  <c r="BA11" i="5"/>
  <c r="BJ10" i="2"/>
  <c r="AG11" i="5"/>
  <c r="AG10" i="5"/>
  <c r="AT11" i="5"/>
  <c r="W11" i="5"/>
  <c r="B9" i="4"/>
  <c r="C8" i="4"/>
  <c r="B14" i="5"/>
  <c r="BA10" i="5"/>
  <c r="BL10" i="2"/>
  <c r="W10" i="5"/>
  <c r="BJ12" i="3"/>
  <c r="B9" i="5"/>
  <c r="BJ9" i="5" s="1"/>
  <c r="BJ6" i="5"/>
  <c r="AL11" i="2"/>
  <c r="Z10" i="5"/>
  <c r="BL6" i="5"/>
  <c r="BK10" i="2"/>
  <c r="AX7" i="5"/>
  <c r="BN11" i="2"/>
  <c r="BM11" i="3"/>
  <c r="BJ8" i="5"/>
  <c r="AL10" i="5"/>
  <c r="BM6" i="5"/>
  <c r="AL12" i="3"/>
  <c r="X11" i="5"/>
  <c r="BI11" i="5"/>
  <c r="BH10" i="5"/>
  <c r="AT10" i="5"/>
  <c r="BK11" i="3"/>
  <c r="AX9" i="5"/>
  <c r="BN9" i="5" s="1"/>
  <c r="BN12" i="3"/>
  <c r="Z12" i="3"/>
  <c r="N11" i="2"/>
  <c r="BN11" i="3"/>
  <c r="BL8" i="5"/>
  <c r="N10" i="5"/>
  <c r="BK6" i="5"/>
  <c r="N12" i="3"/>
  <c r="BN10" i="2"/>
  <c r="X10" i="5"/>
  <c r="BK8" i="5"/>
  <c r="BN6" i="5"/>
  <c r="AX10" i="5"/>
  <c r="BI10" i="5"/>
  <c r="Y11" i="5"/>
  <c r="P10" i="5"/>
  <c r="BN8" i="5"/>
  <c r="AZ10" i="5"/>
  <c r="B11" i="2"/>
  <c r="Z11" i="2"/>
  <c r="M10" i="5"/>
  <c r="Y10" i="5"/>
  <c r="BJ11" i="3" l="1"/>
  <c r="BL10" i="5"/>
  <c r="BM10" i="5"/>
  <c r="BJ10" i="5"/>
  <c r="AL7" i="5"/>
  <c r="BM11" i="2"/>
  <c r="BK10" i="5"/>
  <c r="C14" i="5"/>
  <c r="C9" i="4"/>
  <c r="C15" i="5" s="1"/>
  <c r="D8" i="4"/>
  <c r="Z9" i="5"/>
  <c r="BL9" i="5" s="1"/>
  <c r="BL12" i="3"/>
  <c r="BK12" i="3"/>
  <c r="N9" i="5"/>
  <c r="BK9" i="5" s="1"/>
  <c r="BN10" i="5"/>
  <c r="B15" i="5"/>
  <c r="BM12" i="3"/>
  <c r="AL9" i="5"/>
  <c r="BM9" i="5" s="1"/>
  <c r="Z7" i="5"/>
  <c r="BL11" i="2"/>
  <c r="BN7" i="5"/>
  <c r="AX11" i="5"/>
  <c r="BN11" i="5" s="1"/>
  <c r="B7" i="5"/>
  <c r="BJ11" i="2"/>
  <c r="N7" i="5"/>
  <c r="BK11" i="2"/>
  <c r="N11" i="5" l="1"/>
  <c r="BK11" i="5" s="1"/>
  <c r="BK7" i="5"/>
  <c r="D14" i="5"/>
  <c r="D9" i="4"/>
  <c r="E8" i="4"/>
  <c r="AL11" i="5"/>
  <c r="BM11" i="5" s="1"/>
  <c r="BM7" i="5"/>
  <c r="BJ7" i="5"/>
  <c r="BJ11" i="5"/>
  <c r="Z11" i="5"/>
  <c r="BL11" i="5" s="1"/>
  <c r="BL7" i="5"/>
  <c r="I1" i="5"/>
  <c r="E14" i="5" l="1"/>
  <c r="E9" i="4"/>
  <c r="E15" i="5" s="1"/>
  <c r="F8" i="4"/>
  <c r="I2" i="5"/>
  <c r="D15" i="5"/>
  <c r="F9" i="4" l="1"/>
  <c r="G8" i="4"/>
  <c r="F14" i="5"/>
  <c r="G14" i="5" l="1"/>
  <c r="G9" i="4"/>
  <c r="G15" i="5" s="1"/>
  <c r="H8" i="4"/>
  <c r="F15" i="5"/>
  <c r="H14" i="5" l="1"/>
  <c r="H9" i="4"/>
  <c r="I8" i="4"/>
  <c r="H15" i="5" l="1"/>
  <c r="I14" i="5"/>
  <c r="I9" i="4"/>
  <c r="I15" i="5" s="1"/>
  <c r="J8" i="4"/>
  <c r="J14" i="5" l="1"/>
  <c r="J9" i="4"/>
  <c r="J15" i="5" s="1"/>
  <c r="K8" i="4"/>
  <c r="K14" i="5" l="1"/>
  <c r="K9" i="4"/>
  <c r="K15" i="5" s="1"/>
  <c r="L8" i="4"/>
  <c r="L14" i="5" l="1"/>
  <c r="L9" i="4"/>
  <c r="L15" i="5" s="1"/>
  <c r="M8" i="4"/>
  <c r="M14" i="5" l="1"/>
  <c r="BJ14" i="5" s="1"/>
  <c r="N8" i="4"/>
  <c r="M9" i="4"/>
  <c r="BJ8" i="4"/>
  <c r="M15" i="5" l="1"/>
  <c r="BJ15" i="5" s="1"/>
  <c r="BJ9" i="4"/>
  <c r="N14" i="5"/>
  <c r="N9" i="4"/>
  <c r="O8" i="4"/>
  <c r="P8" i="4" l="1"/>
  <c r="O14" i="5"/>
  <c r="O9" i="4"/>
  <c r="O15" i="5" s="1"/>
  <c r="N15" i="5"/>
  <c r="Q8" i="4" l="1"/>
  <c r="P9" i="4"/>
  <c r="P14" i="5"/>
  <c r="P15" i="5" l="1"/>
  <c r="Q9" i="4"/>
  <c r="Q15" i="5" s="1"/>
  <c r="R8" i="4"/>
  <c r="Q14" i="5"/>
  <c r="R14" i="5" l="1"/>
  <c r="R9" i="4"/>
  <c r="R15" i="5" s="1"/>
  <c r="S8" i="4"/>
  <c r="S14" i="5" l="1"/>
  <c r="S9" i="4"/>
  <c r="S15" i="5" s="1"/>
  <c r="T8" i="4"/>
  <c r="T14" i="5" l="1"/>
  <c r="U8" i="4"/>
  <c r="T9" i="4"/>
  <c r="T15" i="5" l="1"/>
  <c r="V8" i="4"/>
  <c r="U9" i="4"/>
  <c r="U15" i="5" s="1"/>
  <c r="U14" i="5"/>
  <c r="V9" i="4" l="1"/>
  <c r="V15" i="5" s="1"/>
  <c r="W8" i="4"/>
  <c r="V14" i="5"/>
  <c r="W14" i="5" l="1"/>
  <c r="W9" i="4"/>
  <c r="W15" i="5" s="1"/>
  <c r="X8" i="4"/>
  <c r="X14" i="5" l="1"/>
  <c r="X9" i="4"/>
  <c r="X15" i="5" s="1"/>
  <c r="Y8" i="4"/>
  <c r="BK8" i="4" l="1"/>
  <c r="Y9" i="4"/>
  <c r="Y14" i="5"/>
  <c r="BK14" i="5" s="1"/>
  <c r="Z8" i="4"/>
  <c r="Z14" i="5" l="1"/>
  <c r="AA8" i="4"/>
  <c r="Z9" i="4"/>
  <c r="Y15" i="5"/>
  <c r="BK15" i="5" s="1"/>
  <c r="BK9" i="4"/>
  <c r="Z15" i="5" l="1"/>
  <c r="AA14" i="5"/>
  <c r="AA9" i="4"/>
  <c r="AA15" i="5" s="1"/>
  <c r="AB8" i="4"/>
  <c r="AB14" i="5" l="1"/>
  <c r="AB9" i="4"/>
  <c r="AB15" i="5" s="1"/>
  <c r="AC8" i="4"/>
  <c r="AC14" i="5" l="1"/>
  <c r="AD8" i="4"/>
  <c r="AC9" i="4"/>
  <c r="AC15" i="5" l="1"/>
  <c r="AD9" i="4"/>
  <c r="AD15" i="5" s="1"/>
  <c r="AE8" i="4"/>
  <c r="AD14" i="5"/>
  <c r="AE14" i="5" l="1"/>
  <c r="AF8" i="4"/>
  <c r="AE9" i="4"/>
  <c r="AE15" i="5" s="1"/>
  <c r="AF14" i="5" l="1"/>
  <c r="AF9" i="4"/>
  <c r="AG8" i="4"/>
  <c r="AG9" i="4" l="1"/>
  <c r="AG15" i="5" s="1"/>
  <c r="AH8" i="4"/>
  <c r="AG14" i="5"/>
  <c r="AF15" i="5"/>
  <c r="AI8" i="4" l="1"/>
  <c r="AH14" i="5"/>
  <c r="AH9" i="4"/>
  <c r="AH15" i="5" s="1"/>
  <c r="AI14" i="5" l="1"/>
  <c r="AI9" i="4"/>
  <c r="AI15" i="5" s="1"/>
  <c r="AJ8" i="4"/>
  <c r="AK8" i="4" l="1"/>
  <c r="AJ14" i="5"/>
  <c r="AJ9" i="4"/>
  <c r="AJ15" i="5" s="1"/>
  <c r="AK14" i="5" l="1"/>
  <c r="BL14" i="5" s="1"/>
  <c r="BL8" i="4"/>
  <c r="AL8" i="4"/>
  <c r="AK9" i="4"/>
  <c r="AL9" i="4" l="1"/>
  <c r="AM8" i="4"/>
  <c r="AL14" i="5"/>
  <c r="AK15" i="5"/>
  <c r="BL15" i="5" s="1"/>
  <c r="BL9" i="4"/>
  <c r="AN8" i="4" l="1"/>
  <c r="AM14" i="5"/>
  <c r="AM9" i="4"/>
  <c r="AM15" i="5" s="1"/>
  <c r="AL15" i="5"/>
  <c r="AN14" i="5" l="1"/>
  <c r="AO8" i="4"/>
  <c r="AN9" i="4"/>
  <c r="AO14" i="5" l="1"/>
  <c r="AO9" i="4"/>
  <c r="AO15" i="5" s="1"/>
  <c r="AP8" i="4"/>
  <c r="AN15" i="5"/>
  <c r="AP9" i="4" l="1"/>
  <c r="AP14" i="5"/>
  <c r="AQ8" i="4"/>
  <c r="AQ14" i="5" l="1"/>
  <c r="AQ9" i="4"/>
  <c r="AQ15" i="5" s="1"/>
  <c r="AR8" i="4"/>
  <c r="AP15" i="5"/>
  <c r="AR9" i="4" l="1"/>
  <c r="AS8" i="4"/>
  <c r="AR14" i="5"/>
  <c r="AR15" i="5" l="1"/>
  <c r="AS9" i="4"/>
  <c r="AS15" i="5" s="1"/>
  <c r="AS14" i="5"/>
  <c r="AT8" i="4"/>
  <c r="AT9" i="4" l="1"/>
  <c r="AT15" i="5" s="1"/>
  <c r="AU8" i="4"/>
  <c r="AT14" i="5"/>
  <c r="AU14" i="5" l="1"/>
  <c r="AU9" i="4"/>
  <c r="AU15" i="5" s="1"/>
  <c r="AV8" i="4"/>
  <c r="AV14" i="5" l="1"/>
  <c r="AW8" i="4"/>
  <c r="AV9" i="4"/>
  <c r="AV15" i="5" s="1"/>
  <c r="AW14" i="5" l="1"/>
  <c r="BM14" i="5" s="1"/>
  <c r="AX8" i="4"/>
  <c r="BM8" i="4"/>
  <c r="AW9" i="4"/>
  <c r="AW15" i="5" l="1"/>
  <c r="BM15" i="5" s="1"/>
  <c r="BM9" i="4"/>
  <c r="AX14" i="5"/>
  <c r="AX9" i="4"/>
  <c r="AY8" i="4"/>
  <c r="AX15" i="5" l="1"/>
  <c r="AY14" i="5"/>
  <c r="AY9" i="4"/>
  <c r="AY15" i="5" s="1"/>
  <c r="AZ8" i="4"/>
  <c r="AZ9" i="4" l="1"/>
  <c r="AZ15" i="5" s="1"/>
  <c r="BA8" i="4"/>
  <c r="AZ14" i="5"/>
  <c r="BA9" i="4" l="1"/>
  <c r="BB8" i="4"/>
  <c r="BA14" i="5"/>
  <c r="BB9" i="4" l="1"/>
  <c r="BB15" i="5" s="1"/>
  <c r="BC8" i="4"/>
  <c r="BB14" i="5"/>
  <c r="BA15" i="5"/>
  <c r="BC14" i="5" l="1"/>
  <c r="BD8" i="4"/>
  <c r="BC9" i="4"/>
  <c r="BC15" i="5" l="1"/>
  <c r="BD14" i="5"/>
  <c r="BD9" i="4"/>
  <c r="BD15" i="5" s="1"/>
  <c r="BE8" i="4"/>
  <c r="BE9" i="4" l="1"/>
  <c r="BE15" i="5" s="1"/>
  <c r="BF8" i="4"/>
  <c r="BE14" i="5"/>
  <c r="BF14" i="5" l="1"/>
  <c r="BG8" i="4"/>
  <c r="BF9" i="4"/>
  <c r="BF15" i="5" s="1"/>
  <c r="BG14" i="5" l="1"/>
  <c r="BG9" i="4"/>
  <c r="BG15" i="5" s="1"/>
  <c r="BH8" i="4"/>
  <c r="BH14" i="5" l="1"/>
  <c r="BH9" i="4"/>
  <c r="BH15" i="5" s="1"/>
  <c r="BI8" i="4"/>
  <c r="BI9" i="4" l="1"/>
  <c r="BI14" i="5"/>
  <c r="BN14" i="5" s="1"/>
  <c r="N2" i="5" s="1"/>
  <c r="BN8" i="4"/>
  <c r="BI15" i="5" l="1"/>
  <c r="BN15" i="5" s="1"/>
  <c r="BN9" i="4"/>
</calcChain>
</file>

<file path=xl/sharedStrings.xml><?xml version="1.0" encoding="utf-8"?>
<sst xmlns="http://schemas.openxmlformats.org/spreadsheetml/2006/main" count="400" uniqueCount="119">
  <si>
    <t>Corridor Platform Model - v3</t>
  </si>
  <si>
    <t>18 months visible; months 19-60 grouped and collapsible. Annual totals at right.</t>
  </si>
  <si>
    <t>Annual Input Drivers</t>
  </si>
  <si>
    <t>Y1</t>
  </si>
  <si>
    <t>Y2</t>
  </si>
  <si>
    <t>Y3</t>
  </si>
  <si>
    <t>Y4</t>
  </si>
  <si>
    <t>Y5</t>
  </si>
  <si>
    <t>Pricing + Margin Inputs</t>
  </si>
  <si>
    <t>Value</t>
  </si>
  <si>
    <t>Activations / Year</t>
  </si>
  <si>
    <t>SALN Base Revenue / Activation</t>
  </si>
  <si>
    <t>Participants / Year</t>
  </si>
  <si>
    <t>Material Recovery / Activation</t>
  </si>
  <si>
    <t>Logistics Add-on / Activation</t>
  </si>
  <si>
    <t>SPV2 Activation Fee</t>
  </si>
  <si>
    <t>SPV2 Coordination %</t>
  </si>
  <si>
    <t>Entry Fee / Participant</t>
  </si>
  <si>
    <t>Capex per Activation (Unlevered)</t>
  </si>
  <si>
    <t>Equity Capture %</t>
  </si>
  <si>
    <t>SALN Gross Margin %</t>
  </si>
  <si>
    <t>SPV2 Gross Margin %</t>
  </si>
  <si>
    <t>Equity Yield %</t>
  </si>
  <si>
    <t>Metric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</si>
  <si>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</si>
  <si>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</si>
  <si>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</si>
  <si>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</si>
  <si>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</si>
  <si>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</si>
  <si>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</si>
  <si>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</si>
  <si>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</si>
  <si>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</si>
  <si>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</si>
  <si>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</si>
  <si>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</si>
  <si>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</si>
  <si>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</si>
  <si>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</si>
  <si>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</si>
  <si>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</si>
  <si>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</si>
  <si>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</si>
  <si>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</si>
  <si>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</si>
  <si>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</si>
  <si>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</si>
  <si>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</si>
  <si>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</si>
  <si>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</si>
  <si>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</si>
  <si>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</si>
  <si>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</si>
  <si>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</si>
  <si>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</si>
  <si>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</si>
  <si>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</si>
  <si>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</si>
  <si>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</si>
  <si>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</si>
  <si>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</si>
  <si>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</si>
  <si>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</si>
  <si>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</si>
  <si>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</si>
  <si>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</si>
  <si>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</si>
  <si>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</si>
  <si>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</si>
  <si>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</si>
  <si>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</si>
  <si>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</si>
  <si>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</si>
  <si>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</si>
  <si>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</si>
  <si>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</si>
  <si>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</si>
  <si>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</si>
  <si>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</si>
  <si>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</si>
  <si>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</si>
  <si>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</si>
  <si>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</si>
  <si>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Annual Activations</t>
  </si>
  <si>
    <t>Monthly Activations</t>
  </si>
  <si>
    <t>Annual Participants</t>
  </si>
  <si>
    <t>Monthly Participants</t>
  </si>
  <si>
    <t>SPV 3 - SALN Revenue Engine</t>
  </si>
  <si>
    <t>Activation, recovery, and logistics revenue with operating margin.</t>
  </si>
  <si>
    <t>Base Revenue</t>
  </si>
  <si>
    <t>Material Recovery</t>
  </si>
  <si>
    <t>Logistics Add-on</t>
  </si>
  <si>
    <t>Total Revenue</t>
  </si>
  <si>
    <t>Operating Cost</t>
  </si>
  <si>
    <t>Gross Profit</t>
  </si>
  <si>
    <t>SPV 2 - Control Revenue Engine</t>
  </si>
  <si>
    <t>Activation, coordination, and access fees with high gross margin.</t>
  </si>
  <si>
    <t>Activation Fee Revenue</t>
  </si>
  <si>
    <t>Coordination Fee Revenue</t>
  </si>
  <si>
    <t>Access Fee Revenue</t>
  </si>
  <si>
    <t>Platform Equity Capture</t>
  </si>
  <si>
    <t>Capital unlocked, equity created, cumulative equity, and implied yield.</t>
  </si>
  <si>
    <t>Capital Unlocked (Unlevered)</t>
  </si>
  <si>
    <t>Equity Created</t>
  </si>
  <si>
    <t>Cumulative Equity</t>
  </si>
  <si>
    <t>Annual Yield on Equity</t>
  </si>
  <si>
    <t>Platform Master View</t>
  </si>
  <si>
    <t>5-Year Total Revenue</t>
  </si>
  <si>
    <t>5-Year Capital Unlocked</t>
  </si>
  <si>
    <t>Single-page operating view with months 1-18 visible and months 19-60 grouped.</t>
  </si>
  <si>
    <t>5-Year Gross Profit</t>
  </si>
  <si>
    <t>Ending Equity Base</t>
  </si>
  <si>
    <t>SALN Revenue</t>
  </si>
  <si>
    <t>SALN Gross Profit</t>
  </si>
  <si>
    <t>SPV2 Revenue</t>
  </si>
  <si>
    <t>SPV2 Gross Profit</t>
  </si>
  <si>
    <t>Total Gross Profit</t>
  </si>
  <si>
    <t>Capital Unlocked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</si>
</sst>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color rgb="FFFFFFFF"/>
      <name val="Calibri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3F8FC"/>
      </patternFill>
    </fill>
    <fill>
      <patternFill patternType="solid">
        <fgColor rgb="FFE2F0D9"/>
      </patternFill>
    </fill>
    <fill>
      <patternFill patternType="solid">
        <fgColor rgb="FFFFF2CC"/>
      </patternFill>
    </fill>
  </fills>
  <borders count="4">
    <border>
      <left/>
      <right/>
      <top/>
      <bottom/>
      <diagonal/>
    </border>
    <border>
      <left style="thin">
        <color rgb="FFC9D2DB"/>
      </left>
      <right style="thin">
        <color rgb="FFC9D2DB"/>
      </right>
      <top style="thin">
        <color rgb="FFC9D2DB"/>
      </top>
      <bottom style="thin">
        <color rgb="FFC9D2DB"/>
      </bottom>
      <diagonal/>
    </border>
    <border>
      <left style="thin">
        <color rgb="FFC9D2DB"/>
      </left>
      <right/>
      <top/>
      <bottom/>
      <diagonal/>
    </border>
    <border>
      <left/>
      <right style="thin">
        <color rgb="FFC9D2DB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164" fontId="0" fillId="5" borderId="1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2"/>
  <sheetViews>
    <sheetView showGridLines="0" workbookViewId="0">
      <pane xSplit="1" ySplit="17" topLeftCell="B18" activePane="bottomRight" state="frozen"/>
      <selection pane="topRight"/>
      <selection pane="bottomLeft"/>
      <selection pane="bottomRight" activeCell="N11" sqref="N11"/>
    </sheetView>
  </sheetViews>
  <sheetFormatPr defaultRowHeight="14.4" outlineLevelCol="1" x14ac:dyDescent="0.3"/>
  <cols>
    <col min="1" max="1" width="34" customWidth="1"/>
    <col min="2" max="13" width="9" customWidth="1"/>
    <col min="14" max="14" width="10.88671875" bestFit="1" customWidth="1"/>
    <col min="15" max="19" width="9" customWidth="1"/>
    <col min="20" max="61" width="9" hidden="1" customWidth="1" outlineLevel="1"/>
    <col min="62" max="62" width="10" customWidth="1" collapsed="1"/>
    <col min="63" max="66" width="10" customWidth="1"/>
  </cols>
  <sheetData>
    <row r="1" spans="1:14" ht="18" x14ac:dyDescent="0.35">
      <c r="A1" s="1" t="s">
        <v>0</v>
      </c>
    </row>
    <row r="2" spans="1:14" x14ac:dyDescent="0.3">
      <c r="A2" s="2" t="s">
        <v>1</v>
      </c>
    </row>
    <row r="4" spans="1:1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J4" s="18" t="s">
        <v>8</v>
      </c>
      <c r="K4" s="18"/>
      <c r="L4" s="18"/>
      <c r="M4" s="19"/>
      <c r="N4" s="3" t="s">
        <v>9</v>
      </c>
    </row>
    <row r="5" spans="1:14" x14ac:dyDescent="0.3">
      <c r="A5" s="4" t="s">
        <v>10</v>
      </c>
      <c r="B5" s="5">
        <v>6</v>
      </c>
      <c r="C5" s="5">
        <v>12</v>
      </c>
      <c r="D5" s="5">
        <v>18</v>
      </c>
      <c r="E5" s="5">
        <v>20</v>
      </c>
      <c r="F5" s="5">
        <v>24</v>
      </c>
      <c r="J5" s="20" t="s">
        <v>11</v>
      </c>
      <c r="K5" s="20"/>
      <c r="L5" s="20"/>
      <c r="M5" s="21"/>
      <c r="N5" s="6">
        <v>500000</v>
      </c>
    </row>
    <row r="6" spans="1:14" x14ac:dyDescent="0.3">
      <c r="A6" s="7" t="s">
        <v>12</v>
      </c>
      <c r="B6" s="8">
        <v>2</v>
      </c>
      <c r="C6" s="8">
        <v>4</v>
      </c>
      <c r="D6" s="8">
        <v>6</v>
      </c>
      <c r="E6" s="8">
        <v>8</v>
      </c>
      <c r="F6" s="8">
        <v>10</v>
      </c>
      <c r="J6" s="22" t="s">
        <v>13</v>
      </c>
      <c r="K6" s="22"/>
      <c r="L6" s="22"/>
      <c r="M6" s="23"/>
      <c r="N6" s="9">
        <v>100000</v>
      </c>
    </row>
    <row r="7" spans="1:14" x14ac:dyDescent="0.3">
      <c r="J7" s="20" t="s">
        <v>14</v>
      </c>
      <c r="K7" s="20"/>
      <c r="L7" s="20"/>
      <c r="M7" s="21"/>
      <c r="N7" s="6">
        <v>50000</v>
      </c>
    </row>
    <row r="8" spans="1:14" x14ac:dyDescent="0.3">
      <c r="J8" s="22" t="s">
        <v>15</v>
      </c>
      <c r="K8" s="22"/>
      <c r="L8" s="22"/>
      <c r="M8" s="23"/>
      <c r="N8" s="9">
        <v>50000</v>
      </c>
    </row>
    <row r="9" spans="1:14" x14ac:dyDescent="0.3">
      <c r="J9" s="20" t="s">
        <v>16</v>
      </c>
      <c r="K9" s="20"/>
      <c r="L9" s="20"/>
      <c r="M9" s="21"/>
      <c r="N9" s="10">
        <v>2.5000000000000001E-2</v>
      </c>
    </row>
    <row r="10" spans="1:14" x14ac:dyDescent="0.3">
      <c r="J10" s="22" t="s">
        <v>17</v>
      </c>
      <c r="K10" s="22"/>
      <c r="L10" s="22"/>
      <c r="M10" s="23"/>
      <c r="N10" s="9">
        <v>25000</v>
      </c>
    </row>
    <row r="11" spans="1:14" x14ac:dyDescent="0.3">
      <c r="J11" s="20" t="s">
        <v>18</v>
      </c>
      <c r="K11" s="20"/>
      <c r="L11" s="20"/>
      <c r="M11" s="21"/>
      <c r="N11" s="6">
        <v>10000000</v>
      </c>
    </row>
    <row r="12" spans="1:14" x14ac:dyDescent="0.3">
      <c r="J12" s="22" t="s">
        <v>19</v>
      </c>
      <c r="K12" s="22"/>
      <c r="L12" s="22"/>
      <c r="M12" s="23"/>
      <c r="N12" s="11">
        <v>0.125</v>
      </c>
    </row>
    <row r="13" spans="1:14" x14ac:dyDescent="0.3">
      <c r="J13" s="20" t="s">
        <v>20</v>
      </c>
      <c r="K13" s="20"/>
      <c r="L13" s="20"/>
      <c r="M13" s="21"/>
      <c r="N13" s="10">
        <v>0.4</v>
      </c>
    </row>
    <row r="14" spans="1:14" x14ac:dyDescent="0.3">
      <c r="J14" s="22" t="s">
        <v>21</v>
      </c>
      <c r="K14" s="22"/>
      <c r="L14" s="22"/>
      <c r="M14" s="23"/>
      <c r="N14" s="11">
        <v>0.85</v>
      </c>
    </row>
    <row r="15" spans="1:14" x14ac:dyDescent="0.3">
      <c r="J15" s="20" t="s">
        <v>22</v>
      </c>
      <c r="K15" s="20"/>
      <c r="L15" s="20"/>
      <c r="M15" s="21"/>
      <c r="N15" s="10">
        <v>0.1</v>
      </c>
    </row>
    <row r="18" spans="1:66" x14ac:dyDescent="0.3">
      <c r="A18" s="3" t="s">
        <v>23</v>
      </c>
      <c r="B18" s="3" t="s">
        <v>24</v>
      </c>
      <c r="C18" s="3" t="s">
        <v>25</v>
      </c>
      <c r="D18" s="3" t="s">
        <v>26</v>
      </c>
      <c r="E18" s="3" t="s">
        <v>27</v>
      </c>
      <c r="F18" s="3" t="s">
        <v>28</v>
      </c>
      <c r="G18" s="3" t="s">
        <v>29</v>
      </c>
      <c r="H18" s="3" t="s">
        <v>30</v>
      </c>
      <c r="I18" s="3" t="s">
        <v>31</v>
      </c>
      <c r="J18" s="3" t="s">
        <v>32</v>
      </c>
      <c r="K18" s="3" t="s">
        <v>33</v>
      </c>
      <c r="L18" s="3" t="s">
        <v>34</v>
      </c>
      <c r="M18" s="3" t="s">
        <v>35</v>
      </c>
      <c r="N18" s="3" t="s">
        <v>36</v>
      </c>
      <c r="O18" s="3" t="s">
        <v>37</v>
      </c>
      <c r="P18" s="3" t="s">
        <v>38</v>
      </c>
      <c r="Q18" s="3" t="s">
        <v>39</v>
      </c>
      <c r="R18" s="3" t="s">
        <v>40</v>
      </c>
      <c r="S18" s="3" t="s">
        <v>41</v>
      </c>
      <c r="T18" s="3" t="s">
        <v>42</v>
      </c>
      <c r="U18" s="3" t="s">
        <v>43</v>
      </c>
      <c r="V18" s="3" t="s">
        <v>44</v>
      </c>
      <c r="W18" s="3" t="s">
        <v>45</v>
      </c>
      <c r="X18" s="3" t="s">
        <v>46</v>
      </c>
      <c r="Y18" s="3" t="s">
        <v>47</v>
      </c>
      <c r="Z18" s="3" t="s">
        <v>48</v>
      </c>
      <c r="AA18" s="3" t="s">
        <v>49</v>
      </c>
      <c r="AB18" s="3" t="s">
        <v>50</v>
      </c>
      <c r="AC18" s="3" t="s">
        <v>51</v>
      </c>
      <c r="AD18" s="3" t="s">
        <v>52</v>
      </c>
      <c r="AE18" s="3" t="s">
        <v>53</v>
      </c>
      <c r="AF18" s="3" t="s">
        <v>54</v>
      </c>
      <c r="AG18" s="3" t="s">
        <v>55</v>
      </c>
      <c r="AH18" s="3" t="s">
        <v>56</v>
      </c>
      <c r="AI18" s="3" t="s">
        <v>57</v>
      </c>
      <c r="AJ18" s="3" t="s">
        <v>58</v>
      </c>
      <c r="AK18" s="3" t="s">
        <v>59</v>
      </c>
      <c r="AL18" s="3" t="s">
        <v>60</v>
      </c>
      <c r="AM18" s="3" t="s">
        <v>61</v>
      </c>
      <c r="AN18" s="3" t="s">
        <v>62</v>
      </c>
      <c r="AO18" s="3" t="s">
        <v>63</v>
      </c>
      <c r="AP18" s="3" t="s">
        <v>64</v>
      </c>
      <c r="AQ18" s="3" t="s">
        <v>65</v>
      </c>
      <c r="AR18" s="3" t="s">
        <v>66</v>
      </c>
      <c r="AS18" s="3" t="s">
        <v>67</v>
      </c>
      <c r="AT18" s="3" t="s">
        <v>68</v>
      </c>
      <c r="AU18" s="3" t="s">
        <v>69</v>
      </c>
      <c r="AV18" s="3" t="s">
        <v>70</v>
      </c>
      <c r="AW18" s="3" t="s">
        <v>71</v>
      </c>
      <c r="AX18" s="3" t="s">
        <v>72</v>
      </c>
      <c r="AY18" s="3" t="s">
        <v>73</v>
      </c>
      <c r="AZ18" s="3" t="s">
        <v>74</v>
      </c>
      <c r="BA18" s="3" t="s">
        <v>75</v>
      </c>
      <c r="BB18" s="3" t="s">
        <v>76</v>
      </c>
      <c r="BC18" s="3" t="s">
        <v>77</v>
      </c>
      <c r="BD18" s="3" t="s">
        <v>78</v>
      </c>
      <c r="BE18" s="3" t="s">
        <v>79</v>
      </c>
      <c r="BF18" s="3" t="s">
        <v>80</v>
      </c>
      <c r="BG18" s="3" t="s">
        <v>81</v>
      </c>
      <c r="BH18" s="3" t="s">
        <v>82</v>
      </c>
      <c r="BI18" s="3" t="s">
        <v>83</v>
      </c>
      <c r="BJ18" s="3" t="s">
        <v>3</v>
      </c>
      <c r="BK18" s="3" t="s">
        <v>4</v>
      </c>
      <c r="BL18" s="3" t="s">
        <v>5</v>
      </c>
      <c r="BM18" s="3" t="s">
        <v>6</v>
      </c>
      <c r="BN18" s="3" t="s">
        <v>7</v>
      </c>
    </row>
    <row r="19" spans="1:66" x14ac:dyDescent="0.3">
      <c r="A19" s="4" t="s">
        <v>84</v>
      </c>
      <c r="B19" s="12">
        <f>INDEX($B$5:$F$5,1,ROUNDUP(1/12,0))</f>
        <v>6</v>
      </c>
      <c r="C19" s="12">
        <f>INDEX($B$5:$F$5,1,ROUNDUP(2/12,0))</f>
        <v>6</v>
      </c>
      <c r="D19" s="12">
        <f>INDEX($B$5:$F$5,1,ROUNDUP(3/12,0))</f>
        <v>6</v>
      </c>
      <c r="E19" s="12">
        <f>INDEX($B$5:$F$5,1,ROUNDUP(4/12,0))</f>
        <v>6</v>
      </c>
      <c r="F19" s="12">
        <f>INDEX($B$5:$F$5,1,ROUNDUP(5/12,0))</f>
        <v>6</v>
      </c>
      <c r="G19" s="12">
        <f>INDEX($B$5:$F$5,1,ROUNDUP(6/12,0))</f>
        <v>6</v>
      </c>
      <c r="H19" s="12">
        <f>INDEX($B$5:$F$5,1,ROUNDUP(7/12,0))</f>
        <v>6</v>
      </c>
      <c r="I19" s="12">
        <f>INDEX($B$5:$F$5,1,ROUNDUP(8/12,0))</f>
        <v>6</v>
      </c>
      <c r="J19" s="12">
        <f>INDEX($B$5:$F$5,1,ROUNDUP(9/12,0))</f>
        <v>6</v>
      </c>
      <c r="K19" s="12">
        <f>INDEX($B$5:$F$5,1,ROUNDUP(10/12,0))</f>
        <v>6</v>
      </c>
      <c r="L19" s="12">
        <f>INDEX($B$5:$F$5,1,ROUNDUP(11/12,0))</f>
        <v>6</v>
      </c>
      <c r="M19" s="12">
        <f>INDEX($B$5:$F$5,1,ROUNDUP(12/12,0))</f>
        <v>6</v>
      </c>
      <c r="N19" s="12">
        <f>INDEX($B$5:$F$5,1,ROUNDUP(13/12,0))</f>
        <v>12</v>
      </c>
      <c r="O19" s="12">
        <f>INDEX($B$5:$F$5,1,ROUNDUP(14/12,0))</f>
        <v>12</v>
      </c>
      <c r="P19" s="12">
        <f>INDEX($B$5:$F$5,1,ROUNDUP(15/12,0))</f>
        <v>12</v>
      </c>
      <c r="Q19" s="12">
        <f>INDEX($B$5:$F$5,1,ROUNDUP(16/12,0))</f>
        <v>12</v>
      </c>
      <c r="R19" s="12">
        <f>INDEX($B$5:$F$5,1,ROUNDUP(17/12,0))</f>
        <v>12</v>
      </c>
      <c r="S19" s="12">
        <f>INDEX($B$5:$F$5,1,ROUNDUP(18/12,0))</f>
        <v>12</v>
      </c>
      <c r="T19" s="12">
        <f>INDEX($B$5:$F$5,1,ROUNDUP(19/12,0))</f>
        <v>12</v>
      </c>
      <c r="U19" s="12">
        <f>INDEX($B$5:$F$5,1,ROUNDUP(20/12,0))</f>
        <v>12</v>
      </c>
      <c r="V19" s="12">
        <f>INDEX($B$5:$F$5,1,ROUNDUP(21/12,0))</f>
        <v>12</v>
      </c>
      <c r="W19" s="12">
        <f>INDEX($B$5:$F$5,1,ROUNDUP(22/12,0))</f>
        <v>12</v>
      </c>
      <c r="X19" s="12">
        <f>INDEX($B$5:$F$5,1,ROUNDUP(23/12,0))</f>
        <v>12</v>
      </c>
      <c r="Y19" s="12">
        <f>INDEX($B$5:$F$5,1,ROUNDUP(24/12,0))</f>
        <v>12</v>
      </c>
      <c r="Z19" s="12">
        <f>INDEX($B$5:$F$5,1,ROUNDUP(25/12,0))</f>
        <v>18</v>
      </c>
      <c r="AA19" s="12">
        <f>INDEX($B$5:$F$5,1,ROUNDUP(26/12,0))</f>
        <v>18</v>
      </c>
      <c r="AB19" s="12">
        <f>INDEX($B$5:$F$5,1,ROUNDUP(27/12,0))</f>
        <v>18</v>
      </c>
      <c r="AC19" s="12">
        <f>INDEX($B$5:$F$5,1,ROUNDUP(28/12,0))</f>
        <v>18</v>
      </c>
      <c r="AD19" s="12">
        <f>INDEX($B$5:$F$5,1,ROUNDUP(29/12,0))</f>
        <v>18</v>
      </c>
      <c r="AE19" s="12">
        <f>INDEX($B$5:$F$5,1,ROUNDUP(30/12,0))</f>
        <v>18</v>
      </c>
      <c r="AF19" s="12">
        <f>INDEX($B$5:$F$5,1,ROUNDUP(31/12,0))</f>
        <v>18</v>
      </c>
      <c r="AG19" s="12">
        <f>INDEX($B$5:$F$5,1,ROUNDUP(32/12,0))</f>
        <v>18</v>
      </c>
      <c r="AH19" s="12">
        <f>INDEX($B$5:$F$5,1,ROUNDUP(33/12,0))</f>
        <v>18</v>
      </c>
      <c r="AI19" s="12">
        <f>INDEX($B$5:$F$5,1,ROUNDUP(34/12,0))</f>
        <v>18</v>
      </c>
      <c r="AJ19" s="12">
        <f>INDEX($B$5:$F$5,1,ROUNDUP(35/12,0))</f>
        <v>18</v>
      </c>
      <c r="AK19" s="12">
        <f>INDEX($B$5:$F$5,1,ROUNDUP(36/12,0))</f>
        <v>18</v>
      </c>
      <c r="AL19" s="12">
        <f>INDEX($B$5:$F$5,1,ROUNDUP(37/12,0))</f>
        <v>20</v>
      </c>
      <c r="AM19" s="12">
        <f>INDEX($B$5:$F$5,1,ROUNDUP(38/12,0))</f>
        <v>20</v>
      </c>
      <c r="AN19" s="12">
        <f>INDEX($B$5:$F$5,1,ROUNDUP(39/12,0))</f>
        <v>20</v>
      </c>
      <c r="AO19" s="12">
        <f>INDEX($B$5:$F$5,1,ROUNDUP(40/12,0))</f>
        <v>20</v>
      </c>
      <c r="AP19" s="12">
        <f>INDEX($B$5:$F$5,1,ROUNDUP(41/12,0))</f>
        <v>20</v>
      </c>
      <c r="AQ19" s="12">
        <f>INDEX($B$5:$F$5,1,ROUNDUP(42/12,0))</f>
        <v>20</v>
      </c>
      <c r="AR19" s="12">
        <f>INDEX($B$5:$F$5,1,ROUNDUP(43/12,0))</f>
        <v>20</v>
      </c>
      <c r="AS19" s="12">
        <f>INDEX($B$5:$F$5,1,ROUNDUP(44/12,0))</f>
        <v>20</v>
      </c>
      <c r="AT19" s="12">
        <f>INDEX($B$5:$F$5,1,ROUNDUP(45/12,0))</f>
        <v>20</v>
      </c>
      <c r="AU19" s="12">
        <f>INDEX($B$5:$F$5,1,ROUNDUP(46/12,0))</f>
        <v>20</v>
      </c>
      <c r="AV19" s="12">
        <f>INDEX($B$5:$F$5,1,ROUNDUP(47/12,0))</f>
        <v>20</v>
      </c>
      <c r="AW19" s="12">
        <f>INDEX($B$5:$F$5,1,ROUNDUP(48/12,0))</f>
        <v>20</v>
      </c>
      <c r="AX19" s="12">
        <f>INDEX($B$5:$F$5,1,ROUNDUP(49/12,0))</f>
        <v>24</v>
      </c>
      <c r="AY19" s="12">
        <f>INDEX($B$5:$F$5,1,ROUNDUP(50/12,0))</f>
        <v>24</v>
      </c>
      <c r="AZ19" s="12">
        <f>INDEX($B$5:$F$5,1,ROUNDUP(51/12,0))</f>
        <v>24</v>
      </c>
      <c r="BA19" s="12">
        <f>INDEX($B$5:$F$5,1,ROUNDUP(52/12,0))</f>
        <v>24</v>
      </c>
      <c r="BB19" s="12">
        <f>INDEX($B$5:$F$5,1,ROUNDUP(53/12,0))</f>
        <v>24</v>
      </c>
      <c r="BC19" s="12">
        <f>INDEX($B$5:$F$5,1,ROUNDUP(54/12,0))</f>
        <v>24</v>
      </c>
      <c r="BD19" s="12">
        <f>INDEX($B$5:$F$5,1,ROUNDUP(55/12,0))</f>
        <v>24</v>
      </c>
      <c r="BE19" s="12">
        <f>INDEX($B$5:$F$5,1,ROUNDUP(56/12,0))</f>
        <v>24</v>
      </c>
      <c r="BF19" s="12">
        <f>INDEX($B$5:$F$5,1,ROUNDUP(57/12,0))</f>
        <v>24</v>
      </c>
      <c r="BG19" s="12">
        <f>INDEX($B$5:$F$5,1,ROUNDUP(58/12,0))</f>
        <v>24</v>
      </c>
      <c r="BH19" s="12">
        <f>INDEX($B$5:$F$5,1,ROUNDUP(59/12,0))</f>
        <v>24</v>
      </c>
      <c r="BI19" s="12">
        <f>INDEX($B$5:$F$5,1,ROUNDUP(60/12,0))</f>
        <v>24</v>
      </c>
      <c r="BJ19" s="12">
        <f>MAX(B19:M19)</f>
        <v>6</v>
      </c>
      <c r="BK19" s="12">
        <f>MAX(N19:Y19)</f>
        <v>12</v>
      </c>
      <c r="BL19" s="12">
        <f>MAX(Z19:AK19)</f>
        <v>18</v>
      </c>
      <c r="BM19" s="12">
        <f>MAX(AL19:AW19)</f>
        <v>20</v>
      </c>
      <c r="BN19" s="12">
        <f>MAX(AX19:BI19)</f>
        <v>24</v>
      </c>
    </row>
    <row r="20" spans="1:66" x14ac:dyDescent="0.3">
      <c r="A20" s="7" t="s">
        <v>85</v>
      </c>
      <c r="B20" s="13">
        <f t="shared" ref="B20:AG20" si="0">B19/12</f>
        <v>0.5</v>
      </c>
      <c r="C20" s="13">
        <f t="shared" si="0"/>
        <v>0.5</v>
      </c>
      <c r="D20" s="13">
        <f t="shared" si="0"/>
        <v>0.5</v>
      </c>
      <c r="E20" s="13">
        <f t="shared" si="0"/>
        <v>0.5</v>
      </c>
      <c r="F20" s="13">
        <f t="shared" si="0"/>
        <v>0.5</v>
      </c>
      <c r="G20" s="13">
        <f t="shared" si="0"/>
        <v>0.5</v>
      </c>
      <c r="H20" s="13">
        <f t="shared" si="0"/>
        <v>0.5</v>
      </c>
      <c r="I20" s="13">
        <f t="shared" si="0"/>
        <v>0.5</v>
      </c>
      <c r="J20" s="13">
        <f t="shared" si="0"/>
        <v>0.5</v>
      </c>
      <c r="K20" s="13">
        <f t="shared" si="0"/>
        <v>0.5</v>
      </c>
      <c r="L20" s="13">
        <f t="shared" si="0"/>
        <v>0.5</v>
      </c>
      <c r="M20" s="13">
        <f t="shared" si="0"/>
        <v>0.5</v>
      </c>
      <c r="N20" s="13">
        <f t="shared" si="0"/>
        <v>1</v>
      </c>
      <c r="O20" s="13">
        <f t="shared" si="0"/>
        <v>1</v>
      </c>
      <c r="P20" s="13">
        <f t="shared" si="0"/>
        <v>1</v>
      </c>
      <c r="Q20" s="13">
        <f t="shared" si="0"/>
        <v>1</v>
      </c>
      <c r="R20" s="13">
        <f t="shared" si="0"/>
        <v>1</v>
      </c>
      <c r="S20" s="13">
        <f t="shared" si="0"/>
        <v>1</v>
      </c>
      <c r="T20" s="13">
        <f t="shared" si="0"/>
        <v>1</v>
      </c>
      <c r="U20" s="13">
        <f t="shared" si="0"/>
        <v>1</v>
      </c>
      <c r="V20" s="13">
        <f t="shared" si="0"/>
        <v>1</v>
      </c>
      <c r="W20" s="13">
        <f t="shared" si="0"/>
        <v>1</v>
      </c>
      <c r="X20" s="13">
        <f t="shared" si="0"/>
        <v>1</v>
      </c>
      <c r="Y20" s="13">
        <f t="shared" si="0"/>
        <v>1</v>
      </c>
      <c r="Z20" s="13">
        <f t="shared" si="0"/>
        <v>1.5</v>
      </c>
      <c r="AA20" s="13">
        <f t="shared" si="0"/>
        <v>1.5</v>
      </c>
      <c r="AB20" s="13">
        <f t="shared" si="0"/>
        <v>1.5</v>
      </c>
      <c r="AC20" s="13">
        <f t="shared" si="0"/>
        <v>1.5</v>
      </c>
      <c r="AD20" s="13">
        <f t="shared" si="0"/>
        <v>1.5</v>
      </c>
      <c r="AE20" s="13">
        <f t="shared" si="0"/>
        <v>1.5</v>
      </c>
      <c r="AF20" s="13">
        <f t="shared" si="0"/>
        <v>1.5</v>
      </c>
      <c r="AG20" s="13">
        <f t="shared" si="0"/>
        <v>1.5</v>
      </c>
      <c r="AH20" s="13">
        <f t="shared" ref="AH20:BM20" si="1">AH19/12</f>
        <v>1.5</v>
      </c>
      <c r="AI20" s="13">
        <f t="shared" si="1"/>
        <v>1.5</v>
      </c>
      <c r="AJ20" s="13">
        <f t="shared" si="1"/>
        <v>1.5</v>
      </c>
      <c r="AK20" s="13">
        <f t="shared" si="1"/>
        <v>1.5</v>
      </c>
      <c r="AL20" s="13">
        <f t="shared" si="1"/>
        <v>1.6666666666666667</v>
      </c>
      <c r="AM20" s="13">
        <f t="shared" si="1"/>
        <v>1.6666666666666667</v>
      </c>
      <c r="AN20" s="13">
        <f t="shared" si="1"/>
        <v>1.6666666666666667</v>
      </c>
      <c r="AO20" s="13">
        <f t="shared" si="1"/>
        <v>1.6666666666666667</v>
      </c>
      <c r="AP20" s="13">
        <f t="shared" si="1"/>
        <v>1.6666666666666667</v>
      </c>
      <c r="AQ20" s="13">
        <f t="shared" si="1"/>
        <v>1.6666666666666667</v>
      </c>
      <c r="AR20" s="13">
        <f t="shared" si="1"/>
        <v>1.6666666666666667</v>
      </c>
      <c r="AS20" s="13">
        <f t="shared" si="1"/>
        <v>1.6666666666666667</v>
      </c>
      <c r="AT20" s="13">
        <f t="shared" si="1"/>
        <v>1.6666666666666667</v>
      </c>
      <c r="AU20" s="13">
        <f t="shared" si="1"/>
        <v>1.6666666666666667</v>
      </c>
      <c r="AV20" s="13">
        <f t="shared" si="1"/>
        <v>1.6666666666666667</v>
      </c>
      <c r="AW20" s="13">
        <f t="shared" si="1"/>
        <v>1.6666666666666667</v>
      </c>
      <c r="AX20" s="13">
        <f t="shared" si="1"/>
        <v>2</v>
      </c>
      <c r="AY20" s="13">
        <f t="shared" si="1"/>
        <v>2</v>
      </c>
      <c r="AZ20" s="13">
        <f t="shared" si="1"/>
        <v>2</v>
      </c>
      <c r="BA20" s="13">
        <f t="shared" si="1"/>
        <v>2</v>
      </c>
      <c r="BB20" s="13">
        <f t="shared" si="1"/>
        <v>2</v>
      </c>
      <c r="BC20" s="13">
        <f t="shared" si="1"/>
        <v>2</v>
      </c>
      <c r="BD20" s="13">
        <f t="shared" si="1"/>
        <v>2</v>
      </c>
      <c r="BE20" s="13">
        <f t="shared" si="1"/>
        <v>2</v>
      </c>
      <c r="BF20" s="13">
        <f t="shared" si="1"/>
        <v>2</v>
      </c>
      <c r="BG20" s="13">
        <f t="shared" si="1"/>
        <v>2</v>
      </c>
      <c r="BH20" s="13">
        <f t="shared" si="1"/>
        <v>2</v>
      </c>
      <c r="BI20" s="13">
        <f t="shared" si="1"/>
        <v>2</v>
      </c>
      <c r="BJ20" s="13">
        <f>SUM(B20:M20)</f>
        <v>6</v>
      </c>
      <c r="BK20" s="13">
        <f>SUM(N20:Y20)</f>
        <v>12</v>
      </c>
      <c r="BL20" s="13">
        <f>SUM(Z20:AK20)</f>
        <v>18</v>
      </c>
      <c r="BM20" s="13">
        <f>SUM(AL20:AW20)</f>
        <v>20</v>
      </c>
      <c r="BN20" s="13">
        <f>SUM(AX20:BI20)</f>
        <v>24</v>
      </c>
    </row>
    <row r="21" spans="1:66" x14ac:dyDescent="0.3">
      <c r="A21" s="4" t="s">
        <v>86</v>
      </c>
      <c r="B21" s="12">
        <f>INDEX($B$6:$F$6,1,ROUNDUP(1/12,0))</f>
        <v>2</v>
      </c>
      <c r="C21" s="12">
        <f>INDEX($B$6:$F$6,1,ROUNDUP(2/12,0))</f>
        <v>2</v>
      </c>
      <c r="D21" s="12">
        <f>INDEX($B$6:$F$6,1,ROUNDUP(3/12,0))</f>
        <v>2</v>
      </c>
      <c r="E21" s="12">
        <f>INDEX($B$6:$F$6,1,ROUNDUP(4/12,0))</f>
        <v>2</v>
      </c>
      <c r="F21" s="12">
        <f>INDEX($B$6:$F$6,1,ROUNDUP(5/12,0))</f>
        <v>2</v>
      </c>
      <c r="G21" s="12">
        <f>INDEX($B$6:$F$6,1,ROUNDUP(6/12,0))</f>
        <v>2</v>
      </c>
      <c r="H21" s="12">
        <f>INDEX($B$6:$F$6,1,ROUNDUP(7/12,0))</f>
        <v>2</v>
      </c>
      <c r="I21" s="12">
        <f>INDEX($B$6:$F$6,1,ROUNDUP(8/12,0))</f>
        <v>2</v>
      </c>
      <c r="J21" s="12">
        <f>INDEX($B$6:$F$6,1,ROUNDUP(9/12,0))</f>
        <v>2</v>
      </c>
      <c r="K21" s="12">
        <f>INDEX($B$6:$F$6,1,ROUNDUP(10/12,0))</f>
        <v>2</v>
      </c>
      <c r="L21" s="12">
        <f>INDEX($B$6:$F$6,1,ROUNDUP(11/12,0))</f>
        <v>2</v>
      </c>
      <c r="M21" s="12">
        <f>INDEX($B$6:$F$6,1,ROUNDUP(12/12,0))</f>
        <v>2</v>
      </c>
      <c r="N21" s="12">
        <f>INDEX($B$6:$F$6,1,ROUNDUP(13/12,0))</f>
        <v>4</v>
      </c>
      <c r="O21" s="12">
        <f>INDEX($B$6:$F$6,1,ROUNDUP(14/12,0))</f>
        <v>4</v>
      </c>
      <c r="P21" s="12">
        <f>INDEX($B$6:$F$6,1,ROUNDUP(15/12,0))</f>
        <v>4</v>
      </c>
      <c r="Q21" s="12">
        <f>INDEX($B$6:$F$6,1,ROUNDUP(16/12,0))</f>
        <v>4</v>
      </c>
      <c r="R21" s="12">
        <f>INDEX($B$6:$F$6,1,ROUNDUP(17/12,0))</f>
        <v>4</v>
      </c>
      <c r="S21" s="12">
        <f>INDEX($B$6:$F$6,1,ROUNDUP(18/12,0))</f>
        <v>4</v>
      </c>
      <c r="T21" s="12">
        <f>INDEX($B$6:$F$6,1,ROUNDUP(19/12,0))</f>
        <v>4</v>
      </c>
      <c r="U21" s="12">
        <f>INDEX($B$6:$F$6,1,ROUNDUP(20/12,0))</f>
        <v>4</v>
      </c>
      <c r="V21" s="12">
        <f>INDEX($B$6:$F$6,1,ROUNDUP(21/12,0))</f>
        <v>4</v>
      </c>
      <c r="W21" s="12">
        <f>INDEX($B$6:$F$6,1,ROUNDUP(22/12,0))</f>
        <v>4</v>
      </c>
      <c r="X21" s="12">
        <f>INDEX($B$6:$F$6,1,ROUNDUP(23/12,0))</f>
        <v>4</v>
      </c>
      <c r="Y21" s="12">
        <f>INDEX($B$6:$F$6,1,ROUNDUP(24/12,0))</f>
        <v>4</v>
      </c>
      <c r="Z21" s="12">
        <f>INDEX($B$6:$F$6,1,ROUNDUP(25/12,0))</f>
        <v>6</v>
      </c>
      <c r="AA21" s="12">
        <f>INDEX($B$6:$F$6,1,ROUNDUP(26/12,0))</f>
        <v>6</v>
      </c>
      <c r="AB21" s="12">
        <f>INDEX($B$6:$F$6,1,ROUNDUP(27/12,0))</f>
        <v>6</v>
      </c>
      <c r="AC21" s="12">
        <f>INDEX($B$6:$F$6,1,ROUNDUP(28/12,0))</f>
        <v>6</v>
      </c>
      <c r="AD21" s="12">
        <f>INDEX($B$6:$F$6,1,ROUNDUP(29/12,0))</f>
        <v>6</v>
      </c>
      <c r="AE21" s="12">
        <f>INDEX($B$6:$F$6,1,ROUNDUP(30/12,0))</f>
        <v>6</v>
      </c>
      <c r="AF21" s="12">
        <f>INDEX($B$6:$F$6,1,ROUNDUP(31/12,0))</f>
        <v>6</v>
      </c>
      <c r="AG21" s="12">
        <f>INDEX($B$6:$F$6,1,ROUNDUP(32/12,0))</f>
        <v>6</v>
      </c>
      <c r="AH21" s="12">
        <f>INDEX($B$6:$F$6,1,ROUNDUP(33/12,0))</f>
        <v>6</v>
      </c>
      <c r="AI21" s="12">
        <f>INDEX($B$6:$F$6,1,ROUNDUP(34/12,0))</f>
        <v>6</v>
      </c>
      <c r="AJ21" s="12">
        <f>INDEX($B$6:$F$6,1,ROUNDUP(35/12,0))</f>
        <v>6</v>
      </c>
      <c r="AK21" s="12">
        <f>INDEX($B$6:$F$6,1,ROUNDUP(36/12,0))</f>
        <v>6</v>
      </c>
      <c r="AL21" s="12">
        <f>INDEX($B$6:$F$6,1,ROUNDUP(37/12,0))</f>
        <v>8</v>
      </c>
      <c r="AM21" s="12">
        <f>INDEX($B$6:$F$6,1,ROUNDUP(38/12,0))</f>
        <v>8</v>
      </c>
      <c r="AN21" s="12">
        <f>INDEX($B$6:$F$6,1,ROUNDUP(39/12,0))</f>
        <v>8</v>
      </c>
      <c r="AO21" s="12">
        <f>INDEX($B$6:$F$6,1,ROUNDUP(40/12,0))</f>
        <v>8</v>
      </c>
      <c r="AP21" s="12">
        <f>INDEX($B$6:$F$6,1,ROUNDUP(41/12,0))</f>
        <v>8</v>
      </c>
      <c r="AQ21" s="12">
        <f>INDEX($B$6:$F$6,1,ROUNDUP(42/12,0))</f>
        <v>8</v>
      </c>
      <c r="AR21" s="12">
        <f>INDEX($B$6:$F$6,1,ROUNDUP(43/12,0))</f>
        <v>8</v>
      </c>
      <c r="AS21" s="12">
        <f>INDEX($B$6:$F$6,1,ROUNDUP(44/12,0))</f>
        <v>8</v>
      </c>
      <c r="AT21" s="12">
        <f>INDEX($B$6:$F$6,1,ROUNDUP(45/12,0))</f>
        <v>8</v>
      </c>
      <c r="AU21" s="12">
        <f>INDEX($B$6:$F$6,1,ROUNDUP(46/12,0))</f>
        <v>8</v>
      </c>
      <c r="AV21" s="12">
        <f>INDEX($B$6:$F$6,1,ROUNDUP(47/12,0))</f>
        <v>8</v>
      </c>
      <c r="AW21" s="12">
        <f>INDEX($B$6:$F$6,1,ROUNDUP(48/12,0))</f>
        <v>8</v>
      </c>
      <c r="AX21" s="12">
        <f>INDEX($B$6:$F$6,1,ROUNDUP(49/12,0))</f>
        <v>10</v>
      </c>
      <c r="AY21" s="12">
        <f>INDEX($B$6:$F$6,1,ROUNDUP(50/12,0))</f>
        <v>10</v>
      </c>
      <c r="AZ21" s="12">
        <f>INDEX($B$6:$F$6,1,ROUNDUP(51/12,0))</f>
        <v>10</v>
      </c>
      <c r="BA21" s="12">
        <f>INDEX($B$6:$F$6,1,ROUNDUP(52/12,0))</f>
        <v>10</v>
      </c>
      <c r="BB21" s="12">
        <f>INDEX($B$6:$F$6,1,ROUNDUP(53/12,0))</f>
        <v>10</v>
      </c>
      <c r="BC21" s="12">
        <f>INDEX($B$6:$F$6,1,ROUNDUP(54/12,0))</f>
        <v>10</v>
      </c>
      <c r="BD21" s="12">
        <f>INDEX($B$6:$F$6,1,ROUNDUP(55/12,0))</f>
        <v>10</v>
      </c>
      <c r="BE21" s="12">
        <f>INDEX($B$6:$F$6,1,ROUNDUP(56/12,0))</f>
        <v>10</v>
      </c>
      <c r="BF21" s="12">
        <f>INDEX($B$6:$F$6,1,ROUNDUP(57/12,0))</f>
        <v>10</v>
      </c>
      <c r="BG21" s="12">
        <f>INDEX($B$6:$F$6,1,ROUNDUP(58/12,0))</f>
        <v>10</v>
      </c>
      <c r="BH21" s="12">
        <f>INDEX($B$6:$F$6,1,ROUNDUP(59/12,0))</f>
        <v>10</v>
      </c>
      <c r="BI21" s="12">
        <f>INDEX($B$6:$F$6,1,ROUNDUP(60/12,0))</f>
        <v>10</v>
      </c>
      <c r="BJ21" s="12">
        <f>MAX(B21:M21)</f>
        <v>2</v>
      </c>
      <c r="BK21" s="12">
        <f>MAX(N21:Y21)</f>
        <v>4</v>
      </c>
      <c r="BL21" s="12">
        <f>MAX(Z21:AK21)</f>
        <v>6</v>
      </c>
      <c r="BM21" s="12">
        <f>MAX(AL21:AW21)</f>
        <v>8</v>
      </c>
      <c r="BN21" s="12">
        <f>MAX(AX21:BI21)</f>
        <v>10</v>
      </c>
    </row>
    <row r="22" spans="1:66" x14ac:dyDescent="0.3">
      <c r="A22" s="7" t="s">
        <v>87</v>
      </c>
      <c r="B22" s="13">
        <f t="shared" ref="B22:AG22" si="2">B21/12</f>
        <v>0.16666666666666666</v>
      </c>
      <c r="C22" s="13">
        <f t="shared" si="2"/>
        <v>0.16666666666666666</v>
      </c>
      <c r="D22" s="13">
        <f t="shared" si="2"/>
        <v>0.16666666666666666</v>
      </c>
      <c r="E22" s="13">
        <f t="shared" si="2"/>
        <v>0.16666666666666666</v>
      </c>
      <c r="F22" s="13">
        <f t="shared" si="2"/>
        <v>0.16666666666666666</v>
      </c>
      <c r="G22" s="13">
        <f t="shared" si="2"/>
        <v>0.16666666666666666</v>
      </c>
      <c r="H22" s="13">
        <f t="shared" si="2"/>
        <v>0.16666666666666666</v>
      </c>
      <c r="I22" s="13">
        <f t="shared" si="2"/>
        <v>0.16666666666666666</v>
      </c>
      <c r="J22" s="13">
        <f t="shared" si="2"/>
        <v>0.16666666666666666</v>
      </c>
      <c r="K22" s="13">
        <f t="shared" si="2"/>
        <v>0.16666666666666666</v>
      </c>
      <c r="L22" s="13">
        <f t="shared" si="2"/>
        <v>0.16666666666666666</v>
      </c>
      <c r="M22" s="13">
        <f t="shared" si="2"/>
        <v>0.16666666666666666</v>
      </c>
      <c r="N22" s="13">
        <f t="shared" si="2"/>
        <v>0.33333333333333331</v>
      </c>
      <c r="O22" s="13">
        <f t="shared" si="2"/>
        <v>0.33333333333333331</v>
      </c>
      <c r="P22" s="13">
        <f t="shared" si="2"/>
        <v>0.33333333333333331</v>
      </c>
      <c r="Q22" s="13">
        <f t="shared" si="2"/>
        <v>0.33333333333333331</v>
      </c>
      <c r="R22" s="13">
        <f t="shared" si="2"/>
        <v>0.33333333333333331</v>
      </c>
      <c r="S22" s="13">
        <f t="shared" si="2"/>
        <v>0.33333333333333331</v>
      </c>
      <c r="T22" s="13">
        <f t="shared" si="2"/>
        <v>0.33333333333333331</v>
      </c>
      <c r="U22" s="13">
        <f t="shared" si="2"/>
        <v>0.33333333333333331</v>
      </c>
      <c r="V22" s="13">
        <f t="shared" si="2"/>
        <v>0.33333333333333331</v>
      </c>
      <c r="W22" s="13">
        <f t="shared" si="2"/>
        <v>0.33333333333333331</v>
      </c>
      <c r="X22" s="13">
        <f t="shared" si="2"/>
        <v>0.33333333333333331</v>
      </c>
      <c r="Y22" s="13">
        <f t="shared" si="2"/>
        <v>0.33333333333333331</v>
      </c>
      <c r="Z22" s="13">
        <f t="shared" si="2"/>
        <v>0.5</v>
      </c>
      <c r="AA22" s="13">
        <f t="shared" si="2"/>
        <v>0.5</v>
      </c>
      <c r="AB22" s="13">
        <f t="shared" si="2"/>
        <v>0.5</v>
      </c>
      <c r="AC22" s="13">
        <f t="shared" si="2"/>
        <v>0.5</v>
      </c>
      <c r="AD22" s="13">
        <f t="shared" si="2"/>
        <v>0.5</v>
      </c>
      <c r="AE22" s="13">
        <f t="shared" si="2"/>
        <v>0.5</v>
      </c>
      <c r="AF22" s="13">
        <f t="shared" si="2"/>
        <v>0.5</v>
      </c>
      <c r="AG22" s="13">
        <f t="shared" si="2"/>
        <v>0.5</v>
      </c>
      <c r="AH22" s="13">
        <f t="shared" ref="AH22:BM22" si="3">AH21/12</f>
        <v>0.5</v>
      </c>
      <c r="AI22" s="13">
        <f t="shared" si="3"/>
        <v>0.5</v>
      </c>
      <c r="AJ22" s="13">
        <f t="shared" si="3"/>
        <v>0.5</v>
      </c>
      <c r="AK22" s="13">
        <f t="shared" si="3"/>
        <v>0.5</v>
      </c>
      <c r="AL22" s="13">
        <f t="shared" si="3"/>
        <v>0.66666666666666663</v>
      </c>
      <c r="AM22" s="13">
        <f t="shared" si="3"/>
        <v>0.66666666666666663</v>
      </c>
      <c r="AN22" s="13">
        <f t="shared" si="3"/>
        <v>0.66666666666666663</v>
      </c>
      <c r="AO22" s="13">
        <f t="shared" si="3"/>
        <v>0.66666666666666663</v>
      </c>
      <c r="AP22" s="13">
        <f t="shared" si="3"/>
        <v>0.66666666666666663</v>
      </c>
      <c r="AQ22" s="13">
        <f t="shared" si="3"/>
        <v>0.66666666666666663</v>
      </c>
      <c r="AR22" s="13">
        <f t="shared" si="3"/>
        <v>0.66666666666666663</v>
      </c>
      <c r="AS22" s="13">
        <f t="shared" si="3"/>
        <v>0.66666666666666663</v>
      </c>
      <c r="AT22" s="13">
        <f t="shared" si="3"/>
        <v>0.66666666666666663</v>
      </c>
      <c r="AU22" s="13">
        <f t="shared" si="3"/>
        <v>0.66666666666666663</v>
      </c>
      <c r="AV22" s="13">
        <f t="shared" si="3"/>
        <v>0.66666666666666663</v>
      </c>
      <c r="AW22" s="13">
        <f t="shared" si="3"/>
        <v>0.66666666666666663</v>
      </c>
      <c r="AX22" s="13">
        <f t="shared" si="3"/>
        <v>0.83333333333333337</v>
      </c>
      <c r="AY22" s="13">
        <f t="shared" si="3"/>
        <v>0.83333333333333337</v>
      </c>
      <c r="AZ22" s="13">
        <f t="shared" si="3"/>
        <v>0.83333333333333337</v>
      </c>
      <c r="BA22" s="13">
        <f t="shared" si="3"/>
        <v>0.83333333333333337</v>
      </c>
      <c r="BB22" s="13">
        <f t="shared" si="3"/>
        <v>0.83333333333333337</v>
      </c>
      <c r="BC22" s="13">
        <f t="shared" si="3"/>
        <v>0.83333333333333337</v>
      </c>
      <c r="BD22" s="13">
        <f t="shared" si="3"/>
        <v>0.83333333333333337</v>
      </c>
      <c r="BE22" s="13">
        <f t="shared" si="3"/>
        <v>0.83333333333333337</v>
      </c>
      <c r="BF22" s="13">
        <f t="shared" si="3"/>
        <v>0.83333333333333337</v>
      </c>
      <c r="BG22" s="13">
        <f t="shared" si="3"/>
        <v>0.83333333333333337</v>
      </c>
      <c r="BH22" s="13">
        <f t="shared" si="3"/>
        <v>0.83333333333333337</v>
      </c>
      <c r="BI22" s="13">
        <f t="shared" si="3"/>
        <v>0.83333333333333337</v>
      </c>
      <c r="BJ22" s="13">
        <f>SUM(B22:M22)</f>
        <v>2</v>
      </c>
      <c r="BK22" s="13">
        <f>SUM(N22:Y22)</f>
        <v>4</v>
      </c>
      <c r="BL22" s="13">
        <f>SUM(Z22:AK22)</f>
        <v>6</v>
      </c>
      <c r="BM22" s="13">
        <f>SUM(AL22:AW22)</f>
        <v>8</v>
      </c>
      <c r="BN22" s="13">
        <f>SUM(AX22:BI22)</f>
        <v>10</v>
      </c>
    </row>
  </sheetData>
  <mergeCells count="12">
    <mergeCell ref="J14:M14"/>
    <mergeCell ref="J15:M15"/>
    <mergeCell ref="J8:M8"/>
    <mergeCell ref="J9:M9"/>
    <mergeCell ref="J10:M10"/>
    <mergeCell ref="J11:M11"/>
    <mergeCell ref="J12:M12"/>
    <mergeCell ref="J13:M13"/>
    <mergeCell ref="J4:M4"/>
    <mergeCell ref="J5:M5"/>
    <mergeCell ref="J6:M6"/>
    <mergeCell ref="J7:M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1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1" sqref="A11"/>
    </sheetView>
  </sheetViews>
  <sheetFormatPr defaultRowHeight="14.4" outlineLevelCol="1" x14ac:dyDescent="0.3"/>
  <cols>
    <col min="1" max="1" width="34" customWidth="1"/>
    <col min="2" max="19" width="9" customWidth="1"/>
    <col min="20" max="61" width="9" hidden="1" customWidth="1" outlineLevel="1"/>
    <col min="62" max="62" width="10" customWidth="1" collapsed="1"/>
    <col min="63" max="63" width="10" customWidth="1"/>
    <col min="64" max="66" width="10.88671875" bestFit="1" customWidth="1"/>
  </cols>
  <sheetData>
    <row r="1" spans="1:66" ht="18" x14ac:dyDescent="0.35">
      <c r="A1" s="1" t="s">
        <v>88</v>
      </c>
    </row>
    <row r="2" spans="1:66" x14ac:dyDescent="0.3">
      <c r="A2" s="2" t="s">
        <v>89</v>
      </c>
    </row>
    <row r="4" spans="1:66" x14ac:dyDescent="0.3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  <c r="P4" s="3" t="s">
        <v>38</v>
      </c>
      <c r="Q4" s="3" t="s">
        <v>39</v>
      </c>
      <c r="R4" s="3" t="s">
        <v>40</v>
      </c>
      <c r="S4" s="3" t="s">
        <v>41</v>
      </c>
      <c r="T4" s="3" t="s">
        <v>42</v>
      </c>
      <c r="U4" s="3" t="s">
        <v>43</v>
      </c>
      <c r="V4" s="3" t="s">
        <v>44</v>
      </c>
      <c r="W4" s="3" t="s">
        <v>45</v>
      </c>
      <c r="X4" s="3" t="s">
        <v>46</v>
      </c>
      <c r="Y4" s="3" t="s">
        <v>47</v>
      </c>
      <c r="Z4" s="3" t="s">
        <v>48</v>
      </c>
      <c r="AA4" s="3" t="s">
        <v>49</v>
      </c>
      <c r="AB4" s="3" t="s">
        <v>50</v>
      </c>
      <c r="AC4" s="3" t="s">
        <v>51</v>
      </c>
      <c r="AD4" s="3" t="s">
        <v>52</v>
      </c>
      <c r="AE4" s="3" t="s">
        <v>53</v>
      </c>
      <c r="AF4" s="3" t="s">
        <v>54</v>
      </c>
      <c r="AG4" s="3" t="s">
        <v>55</v>
      </c>
      <c r="AH4" s="3" t="s">
        <v>56</v>
      </c>
      <c r="AI4" s="3" t="s">
        <v>57</v>
      </c>
      <c r="AJ4" s="3" t="s">
        <v>58</v>
      </c>
      <c r="AK4" s="3" t="s">
        <v>59</v>
      </c>
      <c r="AL4" s="3" t="s">
        <v>60</v>
      </c>
      <c r="AM4" s="3" t="s">
        <v>61</v>
      </c>
      <c r="AN4" s="3" t="s">
        <v>62</v>
      </c>
      <c r="AO4" s="3" t="s">
        <v>63</v>
      </c>
      <c r="AP4" s="3" t="s">
        <v>64</v>
      </c>
      <c r="AQ4" s="3" t="s">
        <v>65</v>
      </c>
      <c r="AR4" s="3" t="s">
        <v>66</v>
      </c>
      <c r="AS4" s="3" t="s">
        <v>67</v>
      </c>
      <c r="AT4" s="3" t="s">
        <v>68</v>
      </c>
      <c r="AU4" s="3" t="s">
        <v>69</v>
      </c>
      <c r="AV4" s="3" t="s">
        <v>70</v>
      </c>
      <c r="AW4" s="3" t="s">
        <v>71</v>
      </c>
      <c r="AX4" s="3" t="s">
        <v>72</v>
      </c>
      <c r="AY4" s="3" t="s">
        <v>73</v>
      </c>
      <c r="AZ4" s="3" t="s">
        <v>74</v>
      </c>
      <c r="BA4" s="3" t="s">
        <v>75</v>
      </c>
      <c r="BB4" s="3" t="s">
        <v>76</v>
      </c>
      <c r="BC4" s="3" t="s">
        <v>77</v>
      </c>
      <c r="BD4" s="3" t="s">
        <v>78</v>
      </c>
      <c r="BE4" s="3" t="s">
        <v>79</v>
      </c>
      <c r="BF4" s="3" t="s">
        <v>80</v>
      </c>
      <c r="BG4" s="3" t="s">
        <v>81</v>
      </c>
      <c r="BH4" s="3" t="s">
        <v>82</v>
      </c>
      <c r="BI4" s="3" t="s">
        <v>83</v>
      </c>
      <c r="BJ4" s="3" t="s">
        <v>3</v>
      </c>
      <c r="BK4" s="3" t="s">
        <v>4</v>
      </c>
      <c r="BL4" s="3" t="s">
        <v>5</v>
      </c>
      <c r="BM4" s="3" t="s">
        <v>6</v>
      </c>
      <c r="BN4" s="3" t="s">
        <v>7</v>
      </c>
    </row>
    <row r="5" spans="1:66" x14ac:dyDescent="0.3">
      <c r="A5" s="4" t="s">
        <v>85</v>
      </c>
      <c r="B5" s="12">
        <f>'00_Control'!B20</f>
        <v>0.5</v>
      </c>
      <c r="C5" s="12">
        <f>'00_Control'!C20</f>
        <v>0.5</v>
      </c>
      <c r="D5" s="12">
        <f>'00_Control'!D20</f>
        <v>0.5</v>
      </c>
      <c r="E5" s="12">
        <f>'00_Control'!E20</f>
        <v>0.5</v>
      </c>
      <c r="F5" s="12">
        <f>'00_Control'!F20</f>
        <v>0.5</v>
      </c>
      <c r="G5" s="12">
        <f>'00_Control'!G20</f>
        <v>0.5</v>
      </c>
      <c r="H5" s="12">
        <f>'00_Control'!H20</f>
        <v>0.5</v>
      </c>
      <c r="I5" s="12">
        <f>'00_Control'!I20</f>
        <v>0.5</v>
      </c>
      <c r="J5" s="12">
        <f>'00_Control'!J20</f>
        <v>0.5</v>
      </c>
      <c r="K5" s="12">
        <f>'00_Control'!K20</f>
        <v>0.5</v>
      </c>
      <c r="L5" s="12">
        <f>'00_Control'!L20</f>
        <v>0.5</v>
      </c>
      <c r="M5" s="12">
        <f>'00_Control'!M20</f>
        <v>0.5</v>
      </c>
      <c r="N5" s="12">
        <f>'00_Control'!N20</f>
        <v>1</v>
      </c>
      <c r="O5" s="12">
        <f>'00_Control'!O20</f>
        <v>1</v>
      </c>
      <c r="P5" s="12">
        <f>'00_Control'!P20</f>
        <v>1</v>
      </c>
      <c r="Q5" s="12">
        <f>'00_Control'!Q20</f>
        <v>1</v>
      </c>
      <c r="R5" s="12">
        <f>'00_Control'!R20</f>
        <v>1</v>
      </c>
      <c r="S5" s="12">
        <f>'00_Control'!S20</f>
        <v>1</v>
      </c>
      <c r="T5" s="12">
        <f>'00_Control'!T20</f>
        <v>1</v>
      </c>
      <c r="U5" s="12">
        <f>'00_Control'!U20</f>
        <v>1</v>
      </c>
      <c r="V5" s="12">
        <f>'00_Control'!V20</f>
        <v>1</v>
      </c>
      <c r="W5" s="12">
        <f>'00_Control'!W20</f>
        <v>1</v>
      </c>
      <c r="X5" s="12">
        <f>'00_Control'!X20</f>
        <v>1</v>
      </c>
      <c r="Y5" s="12">
        <f>'00_Control'!Y20</f>
        <v>1</v>
      </c>
      <c r="Z5" s="12">
        <f>'00_Control'!Z20</f>
        <v>1.5</v>
      </c>
      <c r="AA5" s="12">
        <f>'00_Control'!AA20</f>
        <v>1.5</v>
      </c>
      <c r="AB5" s="12">
        <f>'00_Control'!AB20</f>
        <v>1.5</v>
      </c>
      <c r="AC5" s="12">
        <f>'00_Control'!AC20</f>
        <v>1.5</v>
      </c>
      <c r="AD5" s="12">
        <f>'00_Control'!AD20</f>
        <v>1.5</v>
      </c>
      <c r="AE5" s="12">
        <f>'00_Control'!AE20</f>
        <v>1.5</v>
      </c>
      <c r="AF5" s="12">
        <f>'00_Control'!AF20</f>
        <v>1.5</v>
      </c>
      <c r="AG5" s="12">
        <f>'00_Control'!AG20</f>
        <v>1.5</v>
      </c>
      <c r="AH5" s="12">
        <f>'00_Control'!AH20</f>
        <v>1.5</v>
      </c>
      <c r="AI5" s="12">
        <f>'00_Control'!AI20</f>
        <v>1.5</v>
      </c>
      <c r="AJ5" s="12">
        <f>'00_Control'!AJ20</f>
        <v>1.5</v>
      </c>
      <c r="AK5" s="12">
        <f>'00_Control'!AK20</f>
        <v>1.5</v>
      </c>
      <c r="AL5" s="12">
        <f>'00_Control'!AL20</f>
        <v>1.6666666666666667</v>
      </c>
      <c r="AM5" s="12">
        <f>'00_Control'!AM20</f>
        <v>1.6666666666666667</v>
      </c>
      <c r="AN5" s="12">
        <f>'00_Control'!AN20</f>
        <v>1.6666666666666667</v>
      </c>
      <c r="AO5" s="12">
        <f>'00_Control'!AO20</f>
        <v>1.6666666666666667</v>
      </c>
      <c r="AP5" s="12">
        <f>'00_Control'!AP20</f>
        <v>1.6666666666666667</v>
      </c>
      <c r="AQ5" s="12">
        <f>'00_Control'!AQ20</f>
        <v>1.6666666666666667</v>
      </c>
      <c r="AR5" s="12">
        <f>'00_Control'!AR20</f>
        <v>1.6666666666666667</v>
      </c>
      <c r="AS5" s="12">
        <f>'00_Control'!AS20</f>
        <v>1.6666666666666667</v>
      </c>
      <c r="AT5" s="12">
        <f>'00_Control'!AT20</f>
        <v>1.6666666666666667</v>
      </c>
      <c r="AU5" s="12">
        <f>'00_Control'!AU20</f>
        <v>1.6666666666666667</v>
      </c>
      <c r="AV5" s="12">
        <f>'00_Control'!AV20</f>
        <v>1.6666666666666667</v>
      </c>
      <c r="AW5" s="12">
        <f>'00_Control'!AW20</f>
        <v>1.6666666666666667</v>
      </c>
      <c r="AX5" s="12">
        <f>'00_Control'!AX20</f>
        <v>2</v>
      </c>
      <c r="AY5" s="12">
        <f>'00_Control'!AY20</f>
        <v>2</v>
      </c>
      <c r="AZ5" s="12">
        <f>'00_Control'!AZ20</f>
        <v>2</v>
      </c>
      <c r="BA5" s="12">
        <f>'00_Control'!BA20</f>
        <v>2</v>
      </c>
      <c r="BB5" s="12">
        <f>'00_Control'!BB20</f>
        <v>2</v>
      </c>
      <c r="BC5" s="12">
        <f>'00_Control'!BC20</f>
        <v>2</v>
      </c>
      <c r="BD5" s="12">
        <f>'00_Control'!BD20</f>
        <v>2</v>
      </c>
      <c r="BE5" s="12">
        <f>'00_Control'!BE20</f>
        <v>2</v>
      </c>
      <c r="BF5" s="12">
        <f>'00_Control'!BF20</f>
        <v>2</v>
      </c>
      <c r="BG5" s="12">
        <f>'00_Control'!BG20</f>
        <v>2</v>
      </c>
      <c r="BH5" s="12">
        <f>'00_Control'!BH20</f>
        <v>2</v>
      </c>
      <c r="BI5" s="12">
        <f>'00_Control'!BI20</f>
        <v>2</v>
      </c>
      <c r="BJ5" s="12">
        <f t="shared" ref="BJ5:BJ11" si="0">SUM(B5:M5)</f>
        <v>6</v>
      </c>
      <c r="BK5" s="12">
        <f t="shared" ref="BK5:BK11" si="1">SUM(N5:Y5)</f>
        <v>12</v>
      </c>
      <c r="BL5" s="12">
        <f t="shared" ref="BL5:BL11" si="2">SUM(Z5:AK5)</f>
        <v>18</v>
      </c>
      <c r="BM5" s="12">
        <f t="shared" ref="BM5:BM11" si="3">SUM(AL5:AW5)</f>
        <v>20</v>
      </c>
      <c r="BN5" s="12">
        <f t="shared" ref="BN5:BN11" si="4">SUM(AX5:BI5)</f>
        <v>24</v>
      </c>
    </row>
    <row r="6" spans="1:66" x14ac:dyDescent="0.3">
      <c r="A6" s="7" t="s">
        <v>90</v>
      </c>
      <c r="B6" s="9">
        <f>B5*'00_Control'!$N$5</f>
        <v>250000</v>
      </c>
      <c r="C6" s="9">
        <f>C5*'00_Control'!$N$5</f>
        <v>250000</v>
      </c>
      <c r="D6" s="9">
        <f>D5*'00_Control'!$N$5</f>
        <v>250000</v>
      </c>
      <c r="E6" s="9">
        <f>E5*'00_Control'!$N$5</f>
        <v>250000</v>
      </c>
      <c r="F6" s="9">
        <f>F5*'00_Control'!$N$5</f>
        <v>250000</v>
      </c>
      <c r="G6" s="9">
        <f>G5*'00_Control'!$N$5</f>
        <v>250000</v>
      </c>
      <c r="H6" s="9">
        <f>H5*'00_Control'!$N$5</f>
        <v>250000</v>
      </c>
      <c r="I6" s="9">
        <f>I5*'00_Control'!$N$5</f>
        <v>250000</v>
      </c>
      <c r="J6" s="9">
        <f>J5*'00_Control'!$N$5</f>
        <v>250000</v>
      </c>
      <c r="K6" s="9">
        <f>K5*'00_Control'!$N$5</f>
        <v>250000</v>
      </c>
      <c r="L6" s="9">
        <f>L5*'00_Control'!$N$5</f>
        <v>250000</v>
      </c>
      <c r="M6" s="9">
        <f>M5*'00_Control'!$N$5</f>
        <v>250000</v>
      </c>
      <c r="N6" s="9">
        <f>N5*'00_Control'!$N$5</f>
        <v>500000</v>
      </c>
      <c r="O6" s="9">
        <f>O5*'00_Control'!$N$5</f>
        <v>500000</v>
      </c>
      <c r="P6" s="9">
        <f>P5*'00_Control'!$N$5</f>
        <v>500000</v>
      </c>
      <c r="Q6" s="9">
        <f>Q5*'00_Control'!$N$5</f>
        <v>500000</v>
      </c>
      <c r="R6" s="9">
        <f>R5*'00_Control'!$N$5</f>
        <v>500000</v>
      </c>
      <c r="S6" s="9">
        <f>S5*'00_Control'!$N$5</f>
        <v>500000</v>
      </c>
      <c r="T6" s="9">
        <f>T5*'00_Control'!$N$5</f>
        <v>500000</v>
      </c>
      <c r="U6" s="9">
        <f>U5*'00_Control'!$N$5</f>
        <v>500000</v>
      </c>
      <c r="V6" s="9">
        <f>V5*'00_Control'!$N$5</f>
        <v>500000</v>
      </c>
      <c r="W6" s="9">
        <f>W5*'00_Control'!$N$5</f>
        <v>500000</v>
      </c>
      <c r="X6" s="9">
        <f>X5*'00_Control'!$N$5</f>
        <v>500000</v>
      </c>
      <c r="Y6" s="9">
        <f>Y5*'00_Control'!$N$5</f>
        <v>500000</v>
      </c>
      <c r="Z6" s="9">
        <f>Z5*'00_Control'!$N$5</f>
        <v>750000</v>
      </c>
      <c r="AA6" s="9">
        <f>AA5*'00_Control'!$N$5</f>
        <v>750000</v>
      </c>
      <c r="AB6" s="9">
        <f>AB5*'00_Control'!$N$5</f>
        <v>750000</v>
      </c>
      <c r="AC6" s="9">
        <f>AC5*'00_Control'!$N$5</f>
        <v>750000</v>
      </c>
      <c r="AD6" s="9">
        <f>AD5*'00_Control'!$N$5</f>
        <v>750000</v>
      </c>
      <c r="AE6" s="9">
        <f>AE5*'00_Control'!$N$5</f>
        <v>750000</v>
      </c>
      <c r="AF6" s="9">
        <f>AF5*'00_Control'!$N$5</f>
        <v>750000</v>
      </c>
      <c r="AG6" s="9">
        <f>AG5*'00_Control'!$N$5</f>
        <v>750000</v>
      </c>
      <c r="AH6" s="9">
        <f>AH5*'00_Control'!$N$5</f>
        <v>750000</v>
      </c>
      <c r="AI6" s="9">
        <f>AI5*'00_Control'!$N$5</f>
        <v>750000</v>
      </c>
      <c r="AJ6" s="9">
        <f>AJ5*'00_Control'!$N$5</f>
        <v>750000</v>
      </c>
      <c r="AK6" s="9">
        <f>AK5*'00_Control'!$N$5</f>
        <v>750000</v>
      </c>
      <c r="AL6" s="9">
        <f>AL5*'00_Control'!$N$5</f>
        <v>833333.33333333337</v>
      </c>
      <c r="AM6" s="9">
        <f>AM5*'00_Control'!$N$5</f>
        <v>833333.33333333337</v>
      </c>
      <c r="AN6" s="9">
        <f>AN5*'00_Control'!$N$5</f>
        <v>833333.33333333337</v>
      </c>
      <c r="AO6" s="9">
        <f>AO5*'00_Control'!$N$5</f>
        <v>833333.33333333337</v>
      </c>
      <c r="AP6" s="9">
        <f>AP5*'00_Control'!$N$5</f>
        <v>833333.33333333337</v>
      </c>
      <c r="AQ6" s="9">
        <f>AQ5*'00_Control'!$N$5</f>
        <v>833333.33333333337</v>
      </c>
      <c r="AR6" s="9">
        <f>AR5*'00_Control'!$N$5</f>
        <v>833333.33333333337</v>
      </c>
      <c r="AS6" s="9">
        <f>AS5*'00_Control'!$N$5</f>
        <v>833333.33333333337</v>
      </c>
      <c r="AT6" s="9">
        <f>AT5*'00_Control'!$N$5</f>
        <v>833333.33333333337</v>
      </c>
      <c r="AU6" s="9">
        <f>AU5*'00_Control'!$N$5</f>
        <v>833333.33333333337</v>
      </c>
      <c r="AV6" s="9">
        <f>AV5*'00_Control'!$N$5</f>
        <v>833333.33333333337</v>
      </c>
      <c r="AW6" s="9">
        <f>AW5*'00_Control'!$N$5</f>
        <v>833333.33333333337</v>
      </c>
      <c r="AX6" s="9">
        <f>AX5*'00_Control'!$N$5</f>
        <v>1000000</v>
      </c>
      <c r="AY6" s="9">
        <f>AY5*'00_Control'!$N$5</f>
        <v>1000000</v>
      </c>
      <c r="AZ6" s="9">
        <f>AZ5*'00_Control'!$N$5</f>
        <v>1000000</v>
      </c>
      <c r="BA6" s="9">
        <f>BA5*'00_Control'!$N$5</f>
        <v>1000000</v>
      </c>
      <c r="BB6" s="9">
        <f>BB5*'00_Control'!$N$5</f>
        <v>1000000</v>
      </c>
      <c r="BC6" s="9">
        <f>BC5*'00_Control'!$N$5</f>
        <v>1000000</v>
      </c>
      <c r="BD6" s="9">
        <f>BD5*'00_Control'!$N$5</f>
        <v>1000000</v>
      </c>
      <c r="BE6" s="9">
        <f>BE5*'00_Control'!$N$5</f>
        <v>1000000</v>
      </c>
      <c r="BF6" s="9">
        <f>BF5*'00_Control'!$N$5</f>
        <v>1000000</v>
      </c>
      <c r="BG6" s="9">
        <f>BG5*'00_Control'!$N$5</f>
        <v>1000000</v>
      </c>
      <c r="BH6" s="9">
        <f>BH5*'00_Control'!$N$5</f>
        <v>1000000</v>
      </c>
      <c r="BI6" s="9">
        <f>BI5*'00_Control'!$N$5</f>
        <v>1000000</v>
      </c>
      <c r="BJ6" s="9">
        <f t="shared" si="0"/>
        <v>3000000</v>
      </c>
      <c r="BK6" s="9">
        <f t="shared" si="1"/>
        <v>6000000</v>
      </c>
      <c r="BL6" s="9">
        <f t="shared" si="2"/>
        <v>9000000</v>
      </c>
      <c r="BM6" s="9">
        <f t="shared" si="3"/>
        <v>10000000</v>
      </c>
      <c r="BN6" s="9">
        <f t="shared" si="4"/>
        <v>12000000</v>
      </c>
    </row>
    <row r="7" spans="1:66" x14ac:dyDescent="0.3">
      <c r="A7" s="4" t="s">
        <v>91</v>
      </c>
      <c r="B7" s="6">
        <f>B5*'00_Control'!$N$6</f>
        <v>50000</v>
      </c>
      <c r="C7" s="6">
        <f>C5*'00_Control'!$N$6</f>
        <v>50000</v>
      </c>
      <c r="D7" s="6">
        <f>D5*'00_Control'!$N$6</f>
        <v>50000</v>
      </c>
      <c r="E7" s="6">
        <f>E5*'00_Control'!$N$6</f>
        <v>50000</v>
      </c>
      <c r="F7" s="6">
        <f>F5*'00_Control'!$N$6</f>
        <v>50000</v>
      </c>
      <c r="G7" s="6">
        <f>G5*'00_Control'!$N$6</f>
        <v>50000</v>
      </c>
      <c r="H7" s="6">
        <f>H5*'00_Control'!$N$6</f>
        <v>50000</v>
      </c>
      <c r="I7" s="6">
        <f>I5*'00_Control'!$N$6</f>
        <v>50000</v>
      </c>
      <c r="J7" s="6">
        <f>J5*'00_Control'!$N$6</f>
        <v>50000</v>
      </c>
      <c r="K7" s="6">
        <f>K5*'00_Control'!$N$6</f>
        <v>50000</v>
      </c>
      <c r="L7" s="6">
        <f>L5*'00_Control'!$N$6</f>
        <v>50000</v>
      </c>
      <c r="M7" s="6">
        <f>M5*'00_Control'!$N$6</f>
        <v>50000</v>
      </c>
      <c r="N7" s="6">
        <f>N5*'00_Control'!$N$6</f>
        <v>100000</v>
      </c>
      <c r="O7" s="6">
        <f>O5*'00_Control'!$N$6</f>
        <v>100000</v>
      </c>
      <c r="P7" s="6">
        <f>P5*'00_Control'!$N$6</f>
        <v>100000</v>
      </c>
      <c r="Q7" s="6">
        <f>Q5*'00_Control'!$N$6</f>
        <v>100000</v>
      </c>
      <c r="R7" s="6">
        <f>R5*'00_Control'!$N$6</f>
        <v>100000</v>
      </c>
      <c r="S7" s="6">
        <f>S5*'00_Control'!$N$6</f>
        <v>100000</v>
      </c>
      <c r="T7" s="6">
        <f>T5*'00_Control'!$N$6</f>
        <v>100000</v>
      </c>
      <c r="U7" s="6">
        <f>U5*'00_Control'!$N$6</f>
        <v>100000</v>
      </c>
      <c r="V7" s="6">
        <f>V5*'00_Control'!$N$6</f>
        <v>100000</v>
      </c>
      <c r="W7" s="6">
        <f>W5*'00_Control'!$N$6</f>
        <v>100000</v>
      </c>
      <c r="X7" s="6">
        <f>X5*'00_Control'!$N$6</f>
        <v>100000</v>
      </c>
      <c r="Y7" s="6">
        <f>Y5*'00_Control'!$N$6</f>
        <v>100000</v>
      </c>
      <c r="Z7" s="6">
        <f>Z5*'00_Control'!$N$6</f>
        <v>150000</v>
      </c>
      <c r="AA7" s="6">
        <f>AA5*'00_Control'!$N$6</f>
        <v>150000</v>
      </c>
      <c r="AB7" s="6">
        <f>AB5*'00_Control'!$N$6</f>
        <v>150000</v>
      </c>
      <c r="AC7" s="6">
        <f>AC5*'00_Control'!$N$6</f>
        <v>150000</v>
      </c>
      <c r="AD7" s="6">
        <f>AD5*'00_Control'!$N$6</f>
        <v>150000</v>
      </c>
      <c r="AE7" s="6">
        <f>AE5*'00_Control'!$N$6</f>
        <v>150000</v>
      </c>
      <c r="AF7" s="6">
        <f>AF5*'00_Control'!$N$6</f>
        <v>150000</v>
      </c>
      <c r="AG7" s="6">
        <f>AG5*'00_Control'!$N$6</f>
        <v>150000</v>
      </c>
      <c r="AH7" s="6">
        <f>AH5*'00_Control'!$N$6</f>
        <v>150000</v>
      </c>
      <c r="AI7" s="6">
        <f>AI5*'00_Control'!$N$6</f>
        <v>150000</v>
      </c>
      <c r="AJ7" s="6">
        <f>AJ5*'00_Control'!$N$6</f>
        <v>150000</v>
      </c>
      <c r="AK7" s="6">
        <f>AK5*'00_Control'!$N$6</f>
        <v>150000</v>
      </c>
      <c r="AL7" s="6">
        <f>AL5*'00_Control'!$N$6</f>
        <v>166666.66666666669</v>
      </c>
      <c r="AM7" s="6">
        <f>AM5*'00_Control'!$N$6</f>
        <v>166666.66666666669</v>
      </c>
      <c r="AN7" s="6">
        <f>AN5*'00_Control'!$N$6</f>
        <v>166666.66666666669</v>
      </c>
      <c r="AO7" s="6">
        <f>AO5*'00_Control'!$N$6</f>
        <v>166666.66666666669</v>
      </c>
      <c r="AP7" s="6">
        <f>AP5*'00_Control'!$N$6</f>
        <v>166666.66666666669</v>
      </c>
      <c r="AQ7" s="6">
        <f>AQ5*'00_Control'!$N$6</f>
        <v>166666.66666666669</v>
      </c>
      <c r="AR7" s="6">
        <f>AR5*'00_Control'!$N$6</f>
        <v>166666.66666666669</v>
      </c>
      <c r="AS7" s="6">
        <f>AS5*'00_Control'!$N$6</f>
        <v>166666.66666666669</v>
      </c>
      <c r="AT7" s="6">
        <f>AT5*'00_Control'!$N$6</f>
        <v>166666.66666666669</v>
      </c>
      <c r="AU7" s="6">
        <f>AU5*'00_Control'!$N$6</f>
        <v>166666.66666666669</v>
      </c>
      <c r="AV7" s="6">
        <f>AV5*'00_Control'!$N$6</f>
        <v>166666.66666666669</v>
      </c>
      <c r="AW7" s="6">
        <f>AW5*'00_Control'!$N$6</f>
        <v>166666.66666666669</v>
      </c>
      <c r="AX7" s="6">
        <f>AX5*'00_Control'!$N$6</f>
        <v>200000</v>
      </c>
      <c r="AY7" s="6">
        <f>AY5*'00_Control'!$N$6</f>
        <v>200000</v>
      </c>
      <c r="AZ7" s="6">
        <f>AZ5*'00_Control'!$N$6</f>
        <v>200000</v>
      </c>
      <c r="BA7" s="6">
        <f>BA5*'00_Control'!$N$6</f>
        <v>200000</v>
      </c>
      <c r="BB7" s="6">
        <f>BB5*'00_Control'!$N$6</f>
        <v>200000</v>
      </c>
      <c r="BC7" s="6">
        <f>BC5*'00_Control'!$N$6</f>
        <v>200000</v>
      </c>
      <c r="BD7" s="6">
        <f>BD5*'00_Control'!$N$6</f>
        <v>200000</v>
      </c>
      <c r="BE7" s="6">
        <f>BE5*'00_Control'!$N$6</f>
        <v>200000</v>
      </c>
      <c r="BF7" s="6">
        <f>BF5*'00_Control'!$N$6</f>
        <v>200000</v>
      </c>
      <c r="BG7" s="6">
        <f>BG5*'00_Control'!$N$6</f>
        <v>200000</v>
      </c>
      <c r="BH7" s="6">
        <f>BH5*'00_Control'!$N$6</f>
        <v>200000</v>
      </c>
      <c r="BI7" s="6">
        <f>BI5*'00_Control'!$N$6</f>
        <v>200000</v>
      </c>
      <c r="BJ7" s="6">
        <f t="shared" si="0"/>
        <v>600000</v>
      </c>
      <c r="BK7" s="6">
        <f t="shared" si="1"/>
        <v>1200000</v>
      </c>
      <c r="BL7" s="6">
        <f t="shared" si="2"/>
        <v>1800000</v>
      </c>
      <c r="BM7" s="6">
        <f t="shared" si="3"/>
        <v>2000000.0000000007</v>
      </c>
      <c r="BN7" s="6">
        <f t="shared" si="4"/>
        <v>2400000</v>
      </c>
    </row>
    <row r="8" spans="1:66" x14ac:dyDescent="0.3">
      <c r="A8" s="7" t="s">
        <v>92</v>
      </c>
      <c r="B8" s="9">
        <f>B5*'00_Control'!$N$7</f>
        <v>25000</v>
      </c>
      <c r="C8" s="9">
        <f>C5*'00_Control'!$N$7</f>
        <v>25000</v>
      </c>
      <c r="D8" s="9">
        <f>D5*'00_Control'!$N$7</f>
        <v>25000</v>
      </c>
      <c r="E8" s="9">
        <f>E5*'00_Control'!$N$7</f>
        <v>25000</v>
      </c>
      <c r="F8" s="9">
        <f>F5*'00_Control'!$N$7</f>
        <v>25000</v>
      </c>
      <c r="G8" s="9">
        <f>G5*'00_Control'!$N$7</f>
        <v>25000</v>
      </c>
      <c r="H8" s="9">
        <f>H5*'00_Control'!$N$7</f>
        <v>25000</v>
      </c>
      <c r="I8" s="9">
        <f>I5*'00_Control'!$N$7</f>
        <v>25000</v>
      </c>
      <c r="J8" s="9">
        <f>J5*'00_Control'!$N$7</f>
        <v>25000</v>
      </c>
      <c r="K8" s="9">
        <f>K5*'00_Control'!$N$7</f>
        <v>25000</v>
      </c>
      <c r="L8" s="9">
        <f>L5*'00_Control'!$N$7</f>
        <v>25000</v>
      </c>
      <c r="M8" s="9">
        <f>M5*'00_Control'!$N$7</f>
        <v>25000</v>
      </c>
      <c r="N8" s="9">
        <f>N5*'00_Control'!$N$7</f>
        <v>50000</v>
      </c>
      <c r="O8" s="9">
        <f>O5*'00_Control'!$N$7</f>
        <v>50000</v>
      </c>
      <c r="P8" s="9">
        <f>P5*'00_Control'!$N$7</f>
        <v>50000</v>
      </c>
      <c r="Q8" s="9">
        <f>Q5*'00_Control'!$N$7</f>
        <v>50000</v>
      </c>
      <c r="R8" s="9">
        <f>R5*'00_Control'!$N$7</f>
        <v>50000</v>
      </c>
      <c r="S8" s="9">
        <f>S5*'00_Control'!$N$7</f>
        <v>50000</v>
      </c>
      <c r="T8" s="9">
        <f>T5*'00_Control'!$N$7</f>
        <v>50000</v>
      </c>
      <c r="U8" s="9">
        <f>U5*'00_Control'!$N$7</f>
        <v>50000</v>
      </c>
      <c r="V8" s="9">
        <f>V5*'00_Control'!$N$7</f>
        <v>50000</v>
      </c>
      <c r="W8" s="9">
        <f>W5*'00_Control'!$N$7</f>
        <v>50000</v>
      </c>
      <c r="X8" s="9">
        <f>X5*'00_Control'!$N$7</f>
        <v>50000</v>
      </c>
      <c r="Y8" s="9">
        <f>Y5*'00_Control'!$N$7</f>
        <v>50000</v>
      </c>
      <c r="Z8" s="9">
        <f>Z5*'00_Control'!$N$7</f>
        <v>75000</v>
      </c>
      <c r="AA8" s="9">
        <f>AA5*'00_Control'!$N$7</f>
        <v>75000</v>
      </c>
      <c r="AB8" s="9">
        <f>AB5*'00_Control'!$N$7</f>
        <v>75000</v>
      </c>
      <c r="AC8" s="9">
        <f>AC5*'00_Control'!$N$7</f>
        <v>75000</v>
      </c>
      <c r="AD8" s="9">
        <f>AD5*'00_Control'!$N$7</f>
        <v>75000</v>
      </c>
      <c r="AE8" s="9">
        <f>AE5*'00_Control'!$N$7</f>
        <v>75000</v>
      </c>
      <c r="AF8" s="9">
        <f>AF5*'00_Control'!$N$7</f>
        <v>75000</v>
      </c>
      <c r="AG8" s="9">
        <f>AG5*'00_Control'!$N$7</f>
        <v>75000</v>
      </c>
      <c r="AH8" s="9">
        <f>AH5*'00_Control'!$N$7</f>
        <v>75000</v>
      </c>
      <c r="AI8" s="9">
        <f>AI5*'00_Control'!$N$7</f>
        <v>75000</v>
      </c>
      <c r="AJ8" s="9">
        <f>AJ5*'00_Control'!$N$7</f>
        <v>75000</v>
      </c>
      <c r="AK8" s="9">
        <f>AK5*'00_Control'!$N$7</f>
        <v>75000</v>
      </c>
      <c r="AL8" s="9">
        <f>AL5*'00_Control'!$N$7</f>
        <v>83333.333333333343</v>
      </c>
      <c r="AM8" s="9">
        <f>AM5*'00_Control'!$N$7</f>
        <v>83333.333333333343</v>
      </c>
      <c r="AN8" s="9">
        <f>AN5*'00_Control'!$N$7</f>
        <v>83333.333333333343</v>
      </c>
      <c r="AO8" s="9">
        <f>AO5*'00_Control'!$N$7</f>
        <v>83333.333333333343</v>
      </c>
      <c r="AP8" s="9">
        <f>AP5*'00_Control'!$N$7</f>
        <v>83333.333333333343</v>
      </c>
      <c r="AQ8" s="9">
        <f>AQ5*'00_Control'!$N$7</f>
        <v>83333.333333333343</v>
      </c>
      <c r="AR8" s="9">
        <f>AR5*'00_Control'!$N$7</f>
        <v>83333.333333333343</v>
      </c>
      <c r="AS8" s="9">
        <f>AS5*'00_Control'!$N$7</f>
        <v>83333.333333333343</v>
      </c>
      <c r="AT8" s="9">
        <f>AT5*'00_Control'!$N$7</f>
        <v>83333.333333333343</v>
      </c>
      <c r="AU8" s="9">
        <f>AU5*'00_Control'!$N$7</f>
        <v>83333.333333333343</v>
      </c>
      <c r="AV8" s="9">
        <f>AV5*'00_Control'!$N$7</f>
        <v>83333.333333333343</v>
      </c>
      <c r="AW8" s="9">
        <f>AW5*'00_Control'!$N$7</f>
        <v>83333.333333333343</v>
      </c>
      <c r="AX8" s="9">
        <f>AX5*'00_Control'!$N$7</f>
        <v>100000</v>
      </c>
      <c r="AY8" s="9">
        <f>AY5*'00_Control'!$N$7</f>
        <v>100000</v>
      </c>
      <c r="AZ8" s="9">
        <f>AZ5*'00_Control'!$N$7</f>
        <v>100000</v>
      </c>
      <c r="BA8" s="9">
        <f>BA5*'00_Control'!$N$7</f>
        <v>100000</v>
      </c>
      <c r="BB8" s="9">
        <f>BB5*'00_Control'!$N$7</f>
        <v>100000</v>
      </c>
      <c r="BC8" s="9">
        <f>BC5*'00_Control'!$N$7</f>
        <v>100000</v>
      </c>
      <c r="BD8" s="9">
        <f>BD5*'00_Control'!$N$7</f>
        <v>100000</v>
      </c>
      <c r="BE8" s="9">
        <f>BE5*'00_Control'!$N$7</f>
        <v>100000</v>
      </c>
      <c r="BF8" s="9">
        <f>BF5*'00_Control'!$N$7</f>
        <v>100000</v>
      </c>
      <c r="BG8" s="9">
        <f>BG5*'00_Control'!$N$7</f>
        <v>100000</v>
      </c>
      <c r="BH8" s="9">
        <f>BH5*'00_Control'!$N$7</f>
        <v>100000</v>
      </c>
      <c r="BI8" s="9">
        <f>BI5*'00_Control'!$N$7</f>
        <v>100000</v>
      </c>
      <c r="BJ8" s="9">
        <f t="shared" si="0"/>
        <v>300000</v>
      </c>
      <c r="BK8" s="9">
        <f t="shared" si="1"/>
        <v>600000</v>
      </c>
      <c r="BL8" s="9">
        <f t="shared" si="2"/>
        <v>900000</v>
      </c>
      <c r="BM8" s="9">
        <f t="shared" si="3"/>
        <v>1000000.0000000003</v>
      </c>
      <c r="BN8" s="9">
        <f t="shared" si="4"/>
        <v>1200000</v>
      </c>
    </row>
    <row r="9" spans="1:66" x14ac:dyDescent="0.3">
      <c r="A9" s="4" t="s">
        <v>93</v>
      </c>
      <c r="B9" s="6">
        <f t="shared" ref="B9:AG9" si="5">SUM(B6:B8)</f>
        <v>325000</v>
      </c>
      <c r="C9" s="6">
        <f t="shared" si="5"/>
        <v>325000</v>
      </c>
      <c r="D9" s="6">
        <f t="shared" si="5"/>
        <v>325000</v>
      </c>
      <c r="E9" s="6">
        <f t="shared" si="5"/>
        <v>325000</v>
      </c>
      <c r="F9" s="6">
        <f t="shared" si="5"/>
        <v>325000</v>
      </c>
      <c r="G9" s="6">
        <f t="shared" si="5"/>
        <v>325000</v>
      </c>
      <c r="H9" s="6">
        <f t="shared" si="5"/>
        <v>325000</v>
      </c>
      <c r="I9" s="6">
        <f t="shared" si="5"/>
        <v>325000</v>
      </c>
      <c r="J9" s="6">
        <f t="shared" si="5"/>
        <v>325000</v>
      </c>
      <c r="K9" s="6">
        <f t="shared" si="5"/>
        <v>325000</v>
      </c>
      <c r="L9" s="6">
        <f t="shared" si="5"/>
        <v>325000</v>
      </c>
      <c r="M9" s="6">
        <f t="shared" si="5"/>
        <v>325000</v>
      </c>
      <c r="N9" s="6">
        <f t="shared" si="5"/>
        <v>650000</v>
      </c>
      <c r="O9" s="6">
        <f t="shared" si="5"/>
        <v>650000</v>
      </c>
      <c r="P9" s="6">
        <f t="shared" si="5"/>
        <v>650000</v>
      </c>
      <c r="Q9" s="6">
        <f t="shared" si="5"/>
        <v>650000</v>
      </c>
      <c r="R9" s="6">
        <f t="shared" si="5"/>
        <v>650000</v>
      </c>
      <c r="S9" s="6">
        <f t="shared" si="5"/>
        <v>650000</v>
      </c>
      <c r="T9" s="6">
        <f t="shared" si="5"/>
        <v>650000</v>
      </c>
      <c r="U9" s="6">
        <f t="shared" si="5"/>
        <v>650000</v>
      </c>
      <c r="V9" s="6">
        <f t="shared" si="5"/>
        <v>650000</v>
      </c>
      <c r="W9" s="6">
        <f t="shared" si="5"/>
        <v>650000</v>
      </c>
      <c r="X9" s="6">
        <f t="shared" si="5"/>
        <v>650000</v>
      </c>
      <c r="Y9" s="6">
        <f t="shared" si="5"/>
        <v>650000</v>
      </c>
      <c r="Z9" s="6">
        <f t="shared" si="5"/>
        <v>975000</v>
      </c>
      <c r="AA9" s="6">
        <f t="shared" si="5"/>
        <v>975000</v>
      </c>
      <c r="AB9" s="6">
        <f t="shared" si="5"/>
        <v>975000</v>
      </c>
      <c r="AC9" s="6">
        <f t="shared" si="5"/>
        <v>975000</v>
      </c>
      <c r="AD9" s="6">
        <f t="shared" si="5"/>
        <v>975000</v>
      </c>
      <c r="AE9" s="6">
        <f t="shared" si="5"/>
        <v>975000</v>
      </c>
      <c r="AF9" s="6">
        <f t="shared" si="5"/>
        <v>975000</v>
      </c>
      <c r="AG9" s="6">
        <f t="shared" si="5"/>
        <v>975000</v>
      </c>
      <c r="AH9" s="6">
        <f t="shared" ref="AH9:BM9" si="6">SUM(AH6:AH8)</f>
        <v>975000</v>
      </c>
      <c r="AI9" s="6">
        <f t="shared" si="6"/>
        <v>975000</v>
      </c>
      <c r="AJ9" s="6">
        <f t="shared" si="6"/>
        <v>975000</v>
      </c>
      <c r="AK9" s="6">
        <f t="shared" si="6"/>
        <v>975000</v>
      </c>
      <c r="AL9" s="6">
        <f t="shared" si="6"/>
        <v>1083333.3333333333</v>
      </c>
      <c r="AM9" s="6">
        <f t="shared" si="6"/>
        <v>1083333.3333333333</v>
      </c>
      <c r="AN9" s="6">
        <f t="shared" si="6"/>
        <v>1083333.3333333333</v>
      </c>
      <c r="AO9" s="6">
        <f t="shared" si="6"/>
        <v>1083333.3333333333</v>
      </c>
      <c r="AP9" s="6">
        <f t="shared" si="6"/>
        <v>1083333.3333333333</v>
      </c>
      <c r="AQ9" s="6">
        <f t="shared" si="6"/>
        <v>1083333.3333333333</v>
      </c>
      <c r="AR9" s="6">
        <f t="shared" si="6"/>
        <v>1083333.3333333333</v>
      </c>
      <c r="AS9" s="6">
        <f t="shared" si="6"/>
        <v>1083333.3333333333</v>
      </c>
      <c r="AT9" s="6">
        <f t="shared" si="6"/>
        <v>1083333.3333333333</v>
      </c>
      <c r="AU9" s="6">
        <f t="shared" si="6"/>
        <v>1083333.3333333333</v>
      </c>
      <c r="AV9" s="6">
        <f t="shared" si="6"/>
        <v>1083333.3333333333</v>
      </c>
      <c r="AW9" s="6">
        <f t="shared" si="6"/>
        <v>1083333.3333333333</v>
      </c>
      <c r="AX9" s="6">
        <f t="shared" si="6"/>
        <v>1300000</v>
      </c>
      <c r="AY9" s="6">
        <f t="shared" si="6"/>
        <v>1300000</v>
      </c>
      <c r="AZ9" s="6">
        <f t="shared" si="6"/>
        <v>1300000</v>
      </c>
      <c r="BA9" s="6">
        <f t="shared" si="6"/>
        <v>1300000</v>
      </c>
      <c r="BB9" s="6">
        <f t="shared" si="6"/>
        <v>1300000</v>
      </c>
      <c r="BC9" s="6">
        <f t="shared" si="6"/>
        <v>1300000</v>
      </c>
      <c r="BD9" s="6">
        <f t="shared" si="6"/>
        <v>1300000</v>
      </c>
      <c r="BE9" s="6">
        <f t="shared" si="6"/>
        <v>1300000</v>
      </c>
      <c r="BF9" s="6">
        <f t="shared" si="6"/>
        <v>1300000</v>
      </c>
      <c r="BG9" s="6">
        <f t="shared" si="6"/>
        <v>1300000</v>
      </c>
      <c r="BH9" s="6">
        <f t="shared" si="6"/>
        <v>1300000</v>
      </c>
      <c r="BI9" s="6">
        <f t="shared" si="6"/>
        <v>1300000</v>
      </c>
      <c r="BJ9" s="6">
        <f t="shared" si="0"/>
        <v>3900000</v>
      </c>
      <c r="BK9" s="6">
        <f t="shared" si="1"/>
        <v>7800000</v>
      </c>
      <c r="BL9" s="6">
        <f t="shared" si="2"/>
        <v>11700000</v>
      </c>
      <c r="BM9" s="6">
        <f t="shared" si="3"/>
        <v>13000000.000000002</v>
      </c>
      <c r="BN9" s="6">
        <f t="shared" si="4"/>
        <v>15600000</v>
      </c>
    </row>
    <row r="10" spans="1:66" x14ac:dyDescent="0.3">
      <c r="A10" s="7" t="s">
        <v>94</v>
      </c>
      <c r="B10" s="9">
        <f>B9*(1-'00_Control'!$N$13)</f>
        <v>195000</v>
      </c>
      <c r="C10" s="9">
        <f>C9*(1-'00_Control'!$N$13)</f>
        <v>195000</v>
      </c>
      <c r="D10" s="9">
        <f>D9*(1-'00_Control'!$N$13)</f>
        <v>195000</v>
      </c>
      <c r="E10" s="9">
        <f>E9*(1-'00_Control'!$N$13)</f>
        <v>195000</v>
      </c>
      <c r="F10" s="9">
        <f>F9*(1-'00_Control'!$N$13)</f>
        <v>195000</v>
      </c>
      <c r="G10" s="9">
        <f>G9*(1-'00_Control'!$N$13)</f>
        <v>195000</v>
      </c>
      <c r="H10" s="9">
        <f>H9*(1-'00_Control'!$N$13)</f>
        <v>195000</v>
      </c>
      <c r="I10" s="9">
        <f>I9*(1-'00_Control'!$N$13)</f>
        <v>195000</v>
      </c>
      <c r="J10" s="9">
        <f>J9*(1-'00_Control'!$N$13)</f>
        <v>195000</v>
      </c>
      <c r="K10" s="9">
        <f>K9*(1-'00_Control'!$N$13)</f>
        <v>195000</v>
      </c>
      <c r="L10" s="9">
        <f>L9*(1-'00_Control'!$N$13)</f>
        <v>195000</v>
      </c>
      <c r="M10" s="9">
        <f>M9*(1-'00_Control'!$N$13)</f>
        <v>195000</v>
      </c>
      <c r="N10" s="9">
        <f>N9*(1-'00_Control'!$N$13)</f>
        <v>390000</v>
      </c>
      <c r="O10" s="9">
        <f>O9*(1-'00_Control'!$N$13)</f>
        <v>390000</v>
      </c>
      <c r="P10" s="9">
        <f>P9*(1-'00_Control'!$N$13)</f>
        <v>390000</v>
      </c>
      <c r="Q10" s="9">
        <f>Q9*(1-'00_Control'!$N$13)</f>
        <v>390000</v>
      </c>
      <c r="R10" s="9">
        <f>R9*(1-'00_Control'!$N$13)</f>
        <v>390000</v>
      </c>
      <c r="S10" s="9">
        <f>S9*(1-'00_Control'!$N$13)</f>
        <v>390000</v>
      </c>
      <c r="T10" s="9">
        <f>T9*(1-'00_Control'!$N$13)</f>
        <v>390000</v>
      </c>
      <c r="U10" s="9">
        <f>U9*(1-'00_Control'!$N$13)</f>
        <v>390000</v>
      </c>
      <c r="V10" s="9">
        <f>V9*(1-'00_Control'!$N$13)</f>
        <v>390000</v>
      </c>
      <c r="W10" s="9">
        <f>W9*(1-'00_Control'!$N$13)</f>
        <v>390000</v>
      </c>
      <c r="X10" s="9">
        <f>X9*(1-'00_Control'!$N$13)</f>
        <v>390000</v>
      </c>
      <c r="Y10" s="9">
        <f>Y9*(1-'00_Control'!$N$13)</f>
        <v>390000</v>
      </c>
      <c r="Z10" s="9">
        <f>Z9*(1-'00_Control'!$N$13)</f>
        <v>585000</v>
      </c>
      <c r="AA10" s="9">
        <f>AA9*(1-'00_Control'!$N$13)</f>
        <v>585000</v>
      </c>
      <c r="AB10" s="9">
        <f>AB9*(1-'00_Control'!$N$13)</f>
        <v>585000</v>
      </c>
      <c r="AC10" s="9">
        <f>AC9*(1-'00_Control'!$N$13)</f>
        <v>585000</v>
      </c>
      <c r="AD10" s="9">
        <f>AD9*(1-'00_Control'!$N$13)</f>
        <v>585000</v>
      </c>
      <c r="AE10" s="9">
        <f>AE9*(1-'00_Control'!$N$13)</f>
        <v>585000</v>
      </c>
      <c r="AF10" s="9">
        <f>AF9*(1-'00_Control'!$N$13)</f>
        <v>585000</v>
      </c>
      <c r="AG10" s="9">
        <f>AG9*(1-'00_Control'!$N$13)</f>
        <v>585000</v>
      </c>
      <c r="AH10" s="9">
        <f>AH9*(1-'00_Control'!$N$13)</f>
        <v>585000</v>
      </c>
      <c r="AI10" s="9">
        <f>AI9*(1-'00_Control'!$N$13)</f>
        <v>585000</v>
      </c>
      <c r="AJ10" s="9">
        <f>AJ9*(1-'00_Control'!$N$13)</f>
        <v>585000</v>
      </c>
      <c r="AK10" s="9">
        <f>AK9*(1-'00_Control'!$N$13)</f>
        <v>585000</v>
      </c>
      <c r="AL10" s="9">
        <f>AL9*(1-'00_Control'!$N$13)</f>
        <v>649999.99999999988</v>
      </c>
      <c r="AM10" s="9">
        <f>AM9*(1-'00_Control'!$N$13)</f>
        <v>649999.99999999988</v>
      </c>
      <c r="AN10" s="9">
        <f>AN9*(1-'00_Control'!$N$13)</f>
        <v>649999.99999999988</v>
      </c>
      <c r="AO10" s="9">
        <f>AO9*(1-'00_Control'!$N$13)</f>
        <v>649999.99999999988</v>
      </c>
      <c r="AP10" s="9">
        <f>AP9*(1-'00_Control'!$N$13)</f>
        <v>649999.99999999988</v>
      </c>
      <c r="AQ10" s="9">
        <f>AQ9*(1-'00_Control'!$N$13)</f>
        <v>649999.99999999988</v>
      </c>
      <c r="AR10" s="9">
        <f>AR9*(1-'00_Control'!$N$13)</f>
        <v>649999.99999999988</v>
      </c>
      <c r="AS10" s="9">
        <f>AS9*(1-'00_Control'!$N$13)</f>
        <v>649999.99999999988</v>
      </c>
      <c r="AT10" s="9">
        <f>AT9*(1-'00_Control'!$N$13)</f>
        <v>649999.99999999988</v>
      </c>
      <c r="AU10" s="9">
        <f>AU9*(1-'00_Control'!$N$13)</f>
        <v>649999.99999999988</v>
      </c>
      <c r="AV10" s="9">
        <f>AV9*(1-'00_Control'!$N$13)</f>
        <v>649999.99999999988</v>
      </c>
      <c r="AW10" s="9">
        <f>AW9*(1-'00_Control'!$N$13)</f>
        <v>649999.99999999988</v>
      </c>
      <c r="AX10" s="9">
        <f>AX9*(1-'00_Control'!$N$13)</f>
        <v>780000</v>
      </c>
      <c r="AY10" s="9">
        <f>AY9*(1-'00_Control'!$N$13)</f>
        <v>780000</v>
      </c>
      <c r="AZ10" s="9">
        <f>AZ9*(1-'00_Control'!$N$13)</f>
        <v>780000</v>
      </c>
      <c r="BA10" s="9">
        <f>BA9*(1-'00_Control'!$N$13)</f>
        <v>780000</v>
      </c>
      <c r="BB10" s="9">
        <f>BB9*(1-'00_Control'!$N$13)</f>
        <v>780000</v>
      </c>
      <c r="BC10" s="9">
        <f>BC9*(1-'00_Control'!$N$13)</f>
        <v>780000</v>
      </c>
      <c r="BD10" s="9">
        <f>BD9*(1-'00_Control'!$N$13)</f>
        <v>780000</v>
      </c>
      <c r="BE10" s="9">
        <f>BE9*(1-'00_Control'!$N$13)</f>
        <v>780000</v>
      </c>
      <c r="BF10" s="9">
        <f>BF9*(1-'00_Control'!$N$13)</f>
        <v>780000</v>
      </c>
      <c r="BG10" s="9">
        <f>BG9*(1-'00_Control'!$N$13)</f>
        <v>780000</v>
      </c>
      <c r="BH10" s="9">
        <f>BH9*(1-'00_Control'!$N$13)</f>
        <v>780000</v>
      </c>
      <c r="BI10" s="9">
        <f>BI9*(1-'00_Control'!$N$13)</f>
        <v>780000</v>
      </c>
      <c r="BJ10" s="9">
        <f t="shared" si="0"/>
        <v>2340000</v>
      </c>
      <c r="BK10" s="9">
        <f t="shared" si="1"/>
        <v>4680000</v>
      </c>
      <c r="BL10" s="9">
        <f t="shared" si="2"/>
        <v>7020000</v>
      </c>
      <c r="BM10" s="9">
        <f t="shared" si="3"/>
        <v>7799999.9999999991</v>
      </c>
      <c r="BN10" s="9">
        <f t="shared" si="4"/>
        <v>9360000</v>
      </c>
    </row>
    <row r="11" spans="1:66" x14ac:dyDescent="0.3">
      <c r="A11" s="4" t="s">
        <v>95</v>
      </c>
      <c r="B11" s="6">
        <f t="shared" ref="B11:AG11" si="7">B9-B10</f>
        <v>130000</v>
      </c>
      <c r="C11" s="6">
        <f t="shared" si="7"/>
        <v>130000</v>
      </c>
      <c r="D11" s="6">
        <f t="shared" si="7"/>
        <v>130000</v>
      </c>
      <c r="E11" s="6">
        <f t="shared" si="7"/>
        <v>130000</v>
      </c>
      <c r="F11" s="6">
        <f t="shared" si="7"/>
        <v>130000</v>
      </c>
      <c r="G11" s="6">
        <f t="shared" si="7"/>
        <v>130000</v>
      </c>
      <c r="H11" s="6">
        <f t="shared" si="7"/>
        <v>130000</v>
      </c>
      <c r="I11" s="6">
        <f t="shared" si="7"/>
        <v>130000</v>
      </c>
      <c r="J11" s="6">
        <f t="shared" si="7"/>
        <v>130000</v>
      </c>
      <c r="K11" s="6">
        <f t="shared" si="7"/>
        <v>130000</v>
      </c>
      <c r="L11" s="6">
        <f t="shared" si="7"/>
        <v>130000</v>
      </c>
      <c r="M11" s="6">
        <f t="shared" si="7"/>
        <v>130000</v>
      </c>
      <c r="N11" s="6">
        <f t="shared" si="7"/>
        <v>260000</v>
      </c>
      <c r="O11" s="6">
        <f t="shared" si="7"/>
        <v>260000</v>
      </c>
      <c r="P11" s="6">
        <f t="shared" si="7"/>
        <v>260000</v>
      </c>
      <c r="Q11" s="6">
        <f t="shared" si="7"/>
        <v>260000</v>
      </c>
      <c r="R11" s="6">
        <f t="shared" si="7"/>
        <v>260000</v>
      </c>
      <c r="S11" s="6">
        <f t="shared" si="7"/>
        <v>260000</v>
      </c>
      <c r="T11" s="6">
        <f t="shared" si="7"/>
        <v>260000</v>
      </c>
      <c r="U11" s="6">
        <f t="shared" si="7"/>
        <v>260000</v>
      </c>
      <c r="V11" s="6">
        <f t="shared" si="7"/>
        <v>260000</v>
      </c>
      <c r="W11" s="6">
        <f t="shared" si="7"/>
        <v>260000</v>
      </c>
      <c r="X11" s="6">
        <f t="shared" si="7"/>
        <v>260000</v>
      </c>
      <c r="Y11" s="6">
        <f t="shared" si="7"/>
        <v>260000</v>
      </c>
      <c r="Z11" s="6">
        <f t="shared" si="7"/>
        <v>390000</v>
      </c>
      <c r="AA11" s="6">
        <f t="shared" si="7"/>
        <v>390000</v>
      </c>
      <c r="AB11" s="6">
        <f t="shared" si="7"/>
        <v>390000</v>
      </c>
      <c r="AC11" s="6">
        <f t="shared" si="7"/>
        <v>390000</v>
      </c>
      <c r="AD11" s="6">
        <f t="shared" si="7"/>
        <v>390000</v>
      </c>
      <c r="AE11" s="6">
        <f t="shared" si="7"/>
        <v>390000</v>
      </c>
      <c r="AF11" s="6">
        <f t="shared" si="7"/>
        <v>390000</v>
      </c>
      <c r="AG11" s="6">
        <f t="shared" si="7"/>
        <v>390000</v>
      </c>
      <c r="AH11" s="6">
        <f t="shared" ref="AH11:BM11" si="8">AH9-AH10</f>
        <v>390000</v>
      </c>
      <c r="AI11" s="6">
        <f t="shared" si="8"/>
        <v>390000</v>
      </c>
      <c r="AJ11" s="6">
        <f t="shared" si="8"/>
        <v>390000</v>
      </c>
      <c r="AK11" s="6">
        <f t="shared" si="8"/>
        <v>390000</v>
      </c>
      <c r="AL11" s="6">
        <f t="shared" si="8"/>
        <v>433333.33333333337</v>
      </c>
      <c r="AM11" s="6">
        <f t="shared" si="8"/>
        <v>433333.33333333337</v>
      </c>
      <c r="AN11" s="6">
        <f t="shared" si="8"/>
        <v>433333.33333333337</v>
      </c>
      <c r="AO11" s="6">
        <f t="shared" si="8"/>
        <v>433333.33333333337</v>
      </c>
      <c r="AP11" s="6">
        <f t="shared" si="8"/>
        <v>433333.33333333337</v>
      </c>
      <c r="AQ11" s="6">
        <f t="shared" si="8"/>
        <v>433333.33333333337</v>
      </c>
      <c r="AR11" s="6">
        <f t="shared" si="8"/>
        <v>433333.33333333337</v>
      </c>
      <c r="AS11" s="6">
        <f t="shared" si="8"/>
        <v>433333.33333333337</v>
      </c>
      <c r="AT11" s="6">
        <f t="shared" si="8"/>
        <v>433333.33333333337</v>
      </c>
      <c r="AU11" s="6">
        <f t="shared" si="8"/>
        <v>433333.33333333337</v>
      </c>
      <c r="AV11" s="6">
        <f t="shared" si="8"/>
        <v>433333.33333333337</v>
      </c>
      <c r="AW11" s="6">
        <f t="shared" si="8"/>
        <v>433333.33333333337</v>
      </c>
      <c r="AX11" s="6">
        <f t="shared" si="8"/>
        <v>520000</v>
      </c>
      <c r="AY11" s="6">
        <f t="shared" si="8"/>
        <v>520000</v>
      </c>
      <c r="AZ11" s="6">
        <f t="shared" si="8"/>
        <v>520000</v>
      </c>
      <c r="BA11" s="6">
        <f t="shared" si="8"/>
        <v>520000</v>
      </c>
      <c r="BB11" s="6">
        <f t="shared" si="8"/>
        <v>520000</v>
      </c>
      <c r="BC11" s="6">
        <f t="shared" si="8"/>
        <v>520000</v>
      </c>
      <c r="BD11" s="6">
        <f t="shared" si="8"/>
        <v>520000</v>
      </c>
      <c r="BE11" s="6">
        <f t="shared" si="8"/>
        <v>520000</v>
      </c>
      <c r="BF11" s="6">
        <f t="shared" si="8"/>
        <v>520000</v>
      </c>
      <c r="BG11" s="6">
        <f t="shared" si="8"/>
        <v>520000</v>
      </c>
      <c r="BH11" s="6">
        <f t="shared" si="8"/>
        <v>520000</v>
      </c>
      <c r="BI11" s="6">
        <f t="shared" si="8"/>
        <v>520000</v>
      </c>
      <c r="BJ11" s="6">
        <f t="shared" si="0"/>
        <v>1560000</v>
      </c>
      <c r="BK11" s="6">
        <f t="shared" si="1"/>
        <v>3120000</v>
      </c>
      <c r="BL11" s="6">
        <f t="shared" si="2"/>
        <v>4680000</v>
      </c>
      <c r="BM11" s="6">
        <f t="shared" si="3"/>
        <v>5200000</v>
      </c>
      <c r="BN11" s="6">
        <f t="shared" si="4"/>
        <v>6240000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12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4" outlineLevelCol="1" x14ac:dyDescent="0.3"/>
  <cols>
    <col min="1" max="1" width="34" customWidth="1"/>
    <col min="2" max="19" width="9" customWidth="1"/>
    <col min="20" max="61" width="9" hidden="1" customWidth="1" outlineLevel="1"/>
    <col min="62" max="62" width="10" customWidth="1" collapsed="1"/>
    <col min="63" max="66" width="10" customWidth="1"/>
  </cols>
  <sheetData>
    <row r="1" spans="1:66" ht="18" x14ac:dyDescent="0.35">
      <c r="A1" s="1" t="s">
        <v>96</v>
      </c>
    </row>
    <row r="2" spans="1:66" x14ac:dyDescent="0.3">
      <c r="A2" s="2" t="s">
        <v>97</v>
      </c>
    </row>
    <row r="4" spans="1:66" x14ac:dyDescent="0.3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  <c r="P4" s="3" t="s">
        <v>38</v>
      </c>
      <c r="Q4" s="3" t="s">
        <v>39</v>
      </c>
      <c r="R4" s="3" t="s">
        <v>40</v>
      </c>
      <c r="S4" s="3" t="s">
        <v>41</v>
      </c>
      <c r="T4" s="3" t="s">
        <v>42</v>
      </c>
      <c r="U4" s="3" t="s">
        <v>43</v>
      </c>
      <c r="V4" s="3" t="s">
        <v>44</v>
      </c>
      <c r="W4" s="3" t="s">
        <v>45</v>
      </c>
      <c r="X4" s="3" t="s">
        <v>46</v>
      </c>
      <c r="Y4" s="3" t="s">
        <v>47</v>
      </c>
      <c r="Z4" s="3" t="s">
        <v>48</v>
      </c>
      <c r="AA4" s="3" t="s">
        <v>49</v>
      </c>
      <c r="AB4" s="3" t="s">
        <v>50</v>
      </c>
      <c r="AC4" s="3" t="s">
        <v>51</v>
      </c>
      <c r="AD4" s="3" t="s">
        <v>52</v>
      </c>
      <c r="AE4" s="3" t="s">
        <v>53</v>
      </c>
      <c r="AF4" s="3" t="s">
        <v>54</v>
      </c>
      <c r="AG4" s="3" t="s">
        <v>55</v>
      </c>
      <c r="AH4" s="3" t="s">
        <v>56</v>
      </c>
      <c r="AI4" s="3" t="s">
        <v>57</v>
      </c>
      <c r="AJ4" s="3" t="s">
        <v>58</v>
      </c>
      <c r="AK4" s="3" t="s">
        <v>59</v>
      </c>
      <c r="AL4" s="3" t="s">
        <v>60</v>
      </c>
      <c r="AM4" s="3" t="s">
        <v>61</v>
      </c>
      <c r="AN4" s="3" t="s">
        <v>62</v>
      </c>
      <c r="AO4" s="3" t="s">
        <v>63</v>
      </c>
      <c r="AP4" s="3" t="s">
        <v>64</v>
      </c>
      <c r="AQ4" s="3" t="s">
        <v>65</v>
      </c>
      <c r="AR4" s="3" t="s">
        <v>66</v>
      </c>
      <c r="AS4" s="3" t="s">
        <v>67</v>
      </c>
      <c r="AT4" s="3" t="s">
        <v>68</v>
      </c>
      <c r="AU4" s="3" t="s">
        <v>69</v>
      </c>
      <c r="AV4" s="3" t="s">
        <v>70</v>
      </c>
      <c r="AW4" s="3" t="s">
        <v>71</v>
      </c>
      <c r="AX4" s="3" t="s">
        <v>72</v>
      </c>
      <c r="AY4" s="3" t="s">
        <v>73</v>
      </c>
      <c r="AZ4" s="3" t="s">
        <v>74</v>
      </c>
      <c r="BA4" s="3" t="s">
        <v>75</v>
      </c>
      <c r="BB4" s="3" t="s">
        <v>76</v>
      </c>
      <c r="BC4" s="3" t="s">
        <v>77</v>
      </c>
      <c r="BD4" s="3" t="s">
        <v>78</v>
      </c>
      <c r="BE4" s="3" t="s">
        <v>79</v>
      </c>
      <c r="BF4" s="3" t="s">
        <v>80</v>
      </c>
      <c r="BG4" s="3" t="s">
        <v>81</v>
      </c>
      <c r="BH4" s="3" t="s">
        <v>82</v>
      </c>
      <c r="BI4" s="3" t="s">
        <v>83</v>
      </c>
      <c r="BJ4" s="3" t="s">
        <v>3</v>
      </c>
      <c r="BK4" s="3" t="s">
        <v>4</v>
      </c>
      <c r="BL4" s="3" t="s">
        <v>5</v>
      </c>
      <c r="BM4" s="3" t="s">
        <v>6</v>
      </c>
      <c r="BN4" s="3" t="s">
        <v>7</v>
      </c>
    </row>
    <row r="5" spans="1:66" x14ac:dyDescent="0.3">
      <c r="A5" s="4" t="s">
        <v>85</v>
      </c>
      <c r="B5" s="12">
        <f>'00_Control'!B20</f>
        <v>0.5</v>
      </c>
      <c r="C5" s="12">
        <f>'00_Control'!C20</f>
        <v>0.5</v>
      </c>
      <c r="D5" s="12">
        <f>'00_Control'!D20</f>
        <v>0.5</v>
      </c>
      <c r="E5" s="12">
        <f>'00_Control'!E20</f>
        <v>0.5</v>
      </c>
      <c r="F5" s="12">
        <f>'00_Control'!F20</f>
        <v>0.5</v>
      </c>
      <c r="G5" s="12">
        <f>'00_Control'!G20</f>
        <v>0.5</v>
      </c>
      <c r="H5" s="12">
        <f>'00_Control'!H20</f>
        <v>0.5</v>
      </c>
      <c r="I5" s="12">
        <f>'00_Control'!I20</f>
        <v>0.5</v>
      </c>
      <c r="J5" s="12">
        <f>'00_Control'!J20</f>
        <v>0.5</v>
      </c>
      <c r="K5" s="12">
        <f>'00_Control'!K20</f>
        <v>0.5</v>
      </c>
      <c r="L5" s="12">
        <f>'00_Control'!L20</f>
        <v>0.5</v>
      </c>
      <c r="M5" s="12">
        <f>'00_Control'!M20</f>
        <v>0.5</v>
      </c>
      <c r="N5" s="12">
        <f>'00_Control'!N20</f>
        <v>1</v>
      </c>
      <c r="O5" s="12">
        <f>'00_Control'!O20</f>
        <v>1</v>
      </c>
      <c r="P5" s="12">
        <f>'00_Control'!P20</f>
        <v>1</v>
      </c>
      <c r="Q5" s="12">
        <f>'00_Control'!Q20</f>
        <v>1</v>
      </c>
      <c r="R5" s="12">
        <f>'00_Control'!R20</f>
        <v>1</v>
      </c>
      <c r="S5" s="12">
        <f>'00_Control'!S20</f>
        <v>1</v>
      </c>
      <c r="T5" s="12">
        <f>'00_Control'!T20</f>
        <v>1</v>
      </c>
      <c r="U5" s="12">
        <f>'00_Control'!U20</f>
        <v>1</v>
      </c>
      <c r="V5" s="12">
        <f>'00_Control'!V20</f>
        <v>1</v>
      </c>
      <c r="W5" s="12">
        <f>'00_Control'!W20</f>
        <v>1</v>
      </c>
      <c r="X5" s="12">
        <f>'00_Control'!X20</f>
        <v>1</v>
      </c>
      <c r="Y5" s="12">
        <f>'00_Control'!Y20</f>
        <v>1</v>
      </c>
      <c r="Z5" s="12">
        <f>'00_Control'!Z20</f>
        <v>1.5</v>
      </c>
      <c r="AA5" s="12">
        <f>'00_Control'!AA20</f>
        <v>1.5</v>
      </c>
      <c r="AB5" s="12">
        <f>'00_Control'!AB20</f>
        <v>1.5</v>
      </c>
      <c r="AC5" s="12">
        <f>'00_Control'!AC20</f>
        <v>1.5</v>
      </c>
      <c r="AD5" s="12">
        <f>'00_Control'!AD20</f>
        <v>1.5</v>
      </c>
      <c r="AE5" s="12">
        <f>'00_Control'!AE20</f>
        <v>1.5</v>
      </c>
      <c r="AF5" s="12">
        <f>'00_Control'!AF20</f>
        <v>1.5</v>
      </c>
      <c r="AG5" s="12">
        <f>'00_Control'!AG20</f>
        <v>1.5</v>
      </c>
      <c r="AH5" s="12">
        <f>'00_Control'!AH20</f>
        <v>1.5</v>
      </c>
      <c r="AI5" s="12">
        <f>'00_Control'!AI20</f>
        <v>1.5</v>
      </c>
      <c r="AJ5" s="12">
        <f>'00_Control'!AJ20</f>
        <v>1.5</v>
      </c>
      <c r="AK5" s="12">
        <f>'00_Control'!AK20</f>
        <v>1.5</v>
      </c>
      <c r="AL5" s="12">
        <f>'00_Control'!AL20</f>
        <v>1.6666666666666667</v>
      </c>
      <c r="AM5" s="12">
        <f>'00_Control'!AM20</f>
        <v>1.6666666666666667</v>
      </c>
      <c r="AN5" s="12">
        <f>'00_Control'!AN20</f>
        <v>1.6666666666666667</v>
      </c>
      <c r="AO5" s="12">
        <f>'00_Control'!AO20</f>
        <v>1.6666666666666667</v>
      </c>
      <c r="AP5" s="12">
        <f>'00_Control'!AP20</f>
        <v>1.6666666666666667</v>
      </c>
      <c r="AQ5" s="12">
        <f>'00_Control'!AQ20</f>
        <v>1.6666666666666667</v>
      </c>
      <c r="AR5" s="12">
        <f>'00_Control'!AR20</f>
        <v>1.6666666666666667</v>
      </c>
      <c r="AS5" s="12">
        <f>'00_Control'!AS20</f>
        <v>1.6666666666666667</v>
      </c>
      <c r="AT5" s="12">
        <f>'00_Control'!AT20</f>
        <v>1.6666666666666667</v>
      </c>
      <c r="AU5" s="12">
        <f>'00_Control'!AU20</f>
        <v>1.6666666666666667</v>
      </c>
      <c r="AV5" s="12">
        <f>'00_Control'!AV20</f>
        <v>1.6666666666666667</v>
      </c>
      <c r="AW5" s="12">
        <f>'00_Control'!AW20</f>
        <v>1.6666666666666667</v>
      </c>
      <c r="AX5" s="12">
        <f>'00_Control'!AX20</f>
        <v>2</v>
      </c>
      <c r="AY5" s="12">
        <f>'00_Control'!AY20</f>
        <v>2</v>
      </c>
      <c r="AZ5" s="12">
        <f>'00_Control'!AZ20</f>
        <v>2</v>
      </c>
      <c r="BA5" s="12">
        <f>'00_Control'!BA20</f>
        <v>2</v>
      </c>
      <c r="BB5" s="12">
        <f>'00_Control'!BB20</f>
        <v>2</v>
      </c>
      <c r="BC5" s="12">
        <f>'00_Control'!BC20</f>
        <v>2</v>
      </c>
      <c r="BD5" s="12">
        <f>'00_Control'!BD20</f>
        <v>2</v>
      </c>
      <c r="BE5" s="12">
        <f>'00_Control'!BE20</f>
        <v>2</v>
      </c>
      <c r="BF5" s="12">
        <f>'00_Control'!BF20</f>
        <v>2</v>
      </c>
      <c r="BG5" s="12">
        <f>'00_Control'!BG20</f>
        <v>2</v>
      </c>
      <c r="BH5" s="12">
        <f>'00_Control'!BH20</f>
        <v>2</v>
      </c>
      <c r="BI5" s="12">
        <f>'00_Control'!BI20</f>
        <v>2</v>
      </c>
      <c r="BJ5" s="12">
        <f t="shared" ref="BJ5:BJ12" si="0">SUM(B5:M5)</f>
        <v>6</v>
      </c>
      <c r="BK5" s="12">
        <f t="shared" ref="BK5:BK12" si="1">SUM(N5:Y5)</f>
        <v>12</v>
      </c>
      <c r="BL5" s="12">
        <f t="shared" ref="BL5:BL12" si="2">SUM(Z5:AK5)</f>
        <v>18</v>
      </c>
      <c r="BM5" s="12">
        <f t="shared" ref="BM5:BM12" si="3">SUM(AL5:AW5)</f>
        <v>20</v>
      </c>
      <c r="BN5" s="12">
        <f t="shared" ref="BN5:BN12" si="4">SUM(AX5:BI5)</f>
        <v>24</v>
      </c>
    </row>
    <row r="6" spans="1:66" x14ac:dyDescent="0.3">
      <c r="A6" s="7" t="s">
        <v>87</v>
      </c>
      <c r="B6" s="13">
        <f>'00_Control'!B22</f>
        <v>0.16666666666666666</v>
      </c>
      <c r="C6" s="13">
        <f>'00_Control'!C22</f>
        <v>0.16666666666666666</v>
      </c>
      <c r="D6" s="13">
        <f>'00_Control'!D22</f>
        <v>0.16666666666666666</v>
      </c>
      <c r="E6" s="13">
        <f>'00_Control'!E22</f>
        <v>0.16666666666666666</v>
      </c>
      <c r="F6" s="13">
        <f>'00_Control'!F22</f>
        <v>0.16666666666666666</v>
      </c>
      <c r="G6" s="13">
        <f>'00_Control'!G22</f>
        <v>0.16666666666666666</v>
      </c>
      <c r="H6" s="13">
        <f>'00_Control'!H22</f>
        <v>0.16666666666666666</v>
      </c>
      <c r="I6" s="13">
        <f>'00_Control'!I22</f>
        <v>0.16666666666666666</v>
      </c>
      <c r="J6" s="13">
        <f>'00_Control'!J22</f>
        <v>0.16666666666666666</v>
      </c>
      <c r="K6" s="13">
        <f>'00_Control'!K22</f>
        <v>0.16666666666666666</v>
      </c>
      <c r="L6" s="13">
        <f>'00_Control'!L22</f>
        <v>0.16666666666666666</v>
      </c>
      <c r="M6" s="13">
        <f>'00_Control'!M22</f>
        <v>0.16666666666666666</v>
      </c>
      <c r="N6" s="13">
        <f>'00_Control'!N22</f>
        <v>0.33333333333333331</v>
      </c>
      <c r="O6" s="13">
        <f>'00_Control'!O22</f>
        <v>0.33333333333333331</v>
      </c>
      <c r="P6" s="13">
        <f>'00_Control'!P22</f>
        <v>0.33333333333333331</v>
      </c>
      <c r="Q6" s="13">
        <f>'00_Control'!Q22</f>
        <v>0.33333333333333331</v>
      </c>
      <c r="R6" s="13">
        <f>'00_Control'!R22</f>
        <v>0.33333333333333331</v>
      </c>
      <c r="S6" s="13">
        <f>'00_Control'!S22</f>
        <v>0.33333333333333331</v>
      </c>
      <c r="T6" s="13">
        <f>'00_Control'!T22</f>
        <v>0.33333333333333331</v>
      </c>
      <c r="U6" s="13">
        <f>'00_Control'!U22</f>
        <v>0.33333333333333331</v>
      </c>
      <c r="V6" s="13">
        <f>'00_Control'!V22</f>
        <v>0.33333333333333331</v>
      </c>
      <c r="W6" s="13">
        <f>'00_Control'!W22</f>
        <v>0.33333333333333331</v>
      </c>
      <c r="X6" s="13">
        <f>'00_Control'!X22</f>
        <v>0.33333333333333331</v>
      </c>
      <c r="Y6" s="13">
        <f>'00_Control'!Y22</f>
        <v>0.33333333333333331</v>
      </c>
      <c r="Z6" s="13">
        <f>'00_Control'!Z22</f>
        <v>0.5</v>
      </c>
      <c r="AA6" s="13">
        <f>'00_Control'!AA22</f>
        <v>0.5</v>
      </c>
      <c r="AB6" s="13">
        <f>'00_Control'!AB22</f>
        <v>0.5</v>
      </c>
      <c r="AC6" s="13">
        <f>'00_Control'!AC22</f>
        <v>0.5</v>
      </c>
      <c r="AD6" s="13">
        <f>'00_Control'!AD22</f>
        <v>0.5</v>
      </c>
      <c r="AE6" s="13">
        <f>'00_Control'!AE22</f>
        <v>0.5</v>
      </c>
      <c r="AF6" s="13">
        <f>'00_Control'!AF22</f>
        <v>0.5</v>
      </c>
      <c r="AG6" s="13">
        <f>'00_Control'!AG22</f>
        <v>0.5</v>
      </c>
      <c r="AH6" s="13">
        <f>'00_Control'!AH22</f>
        <v>0.5</v>
      </c>
      <c r="AI6" s="13">
        <f>'00_Control'!AI22</f>
        <v>0.5</v>
      </c>
      <c r="AJ6" s="13">
        <f>'00_Control'!AJ22</f>
        <v>0.5</v>
      </c>
      <c r="AK6" s="13">
        <f>'00_Control'!AK22</f>
        <v>0.5</v>
      </c>
      <c r="AL6" s="13">
        <f>'00_Control'!AL22</f>
        <v>0.66666666666666663</v>
      </c>
      <c r="AM6" s="13">
        <f>'00_Control'!AM22</f>
        <v>0.66666666666666663</v>
      </c>
      <c r="AN6" s="13">
        <f>'00_Control'!AN22</f>
        <v>0.66666666666666663</v>
      </c>
      <c r="AO6" s="13">
        <f>'00_Control'!AO22</f>
        <v>0.66666666666666663</v>
      </c>
      <c r="AP6" s="13">
        <f>'00_Control'!AP22</f>
        <v>0.66666666666666663</v>
      </c>
      <c r="AQ6" s="13">
        <f>'00_Control'!AQ22</f>
        <v>0.66666666666666663</v>
      </c>
      <c r="AR6" s="13">
        <f>'00_Control'!AR22</f>
        <v>0.66666666666666663</v>
      </c>
      <c r="AS6" s="13">
        <f>'00_Control'!AS22</f>
        <v>0.66666666666666663</v>
      </c>
      <c r="AT6" s="13">
        <f>'00_Control'!AT22</f>
        <v>0.66666666666666663</v>
      </c>
      <c r="AU6" s="13">
        <f>'00_Control'!AU22</f>
        <v>0.66666666666666663</v>
      </c>
      <c r="AV6" s="13">
        <f>'00_Control'!AV22</f>
        <v>0.66666666666666663</v>
      </c>
      <c r="AW6" s="13">
        <f>'00_Control'!AW22</f>
        <v>0.66666666666666663</v>
      </c>
      <c r="AX6" s="13">
        <f>'00_Control'!AX22</f>
        <v>0.83333333333333337</v>
      </c>
      <c r="AY6" s="13">
        <f>'00_Control'!AY22</f>
        <v>0.83333333333333337</v>
      </c>
      <c r="AZ6" s="13">
        <f>'00_Control'!AZ22</f>
        <v>0.83333333333333337</v>
      </c>
      <c r="BA6" s="13">
        <f>'00_Control'!BA22</f>
        <v>0.83333333333333337</v>
      </c>
      <c r="BB6" s="13">
        <f>'00_Control'!BB22</f>
        <v>0.83333333333333337</v>
      </c>
      <c r="BC6" s="13">
        <f>'00_Control'!BC22</f>
        <v>0.83333333333333337</v>
      </c>
      <c r="BD6" s="13">
        <f>'00_Control'!BD22</f>
        <v>0.83333333333333337</v>
      </c>
      <c r="BE6" s="13">
        <f>'00_Control'!BE22</f>
        <v>0.83333333333333337</v>
      </c>
      <c r="BF6" s="13">
        <f>'00_Control'!BF22</f>
        <v>0.83333333333333337</v>
      </c>
      <c r="BG6" s="13">
        <f>'00_Control'!BG22</f>
        <v>0.83333333333333337</v>
      </c>
      <c r="BH6" s="13">
        <f>'00_Control'!BH22</f>
        <v>0.83333333333333337</v>
      </c>
      <c r="BI6" s="13">
        <f>'00_Control'!BI22</f>
        <v>0.83333333333333337</v>
      </c>
      <c r="BJ6" s="13">
        <f t="shared" si="0"/>
        <v>2</v>
      </c>
      <c r="BK6" s="13">
        <f t="shared" si="1"/>
        <v>4</v>
      </c>
      <c r="BL6" s="13">
        <f t="shared" si="2"/>
        <v>6</v>
      </c>
      <c r="BM6" s="13">
        <f t="shared" si="3"/>
        <v>8</v>
      </c>
      <c r="BN6" s="13">
        <f t="shared" si="4"/>
        <v>10</v>
      </c>
    </row>
    <row r="7" spans="1:66" x14ac:dyDescent="0.3">
      <c r="A7" s="4" t="s">
        <v>98</v>
      </c>
      <c r="B7" s="6">
        <f>B5*'00_Control'!$N$8</f>
        <v>25000</v>
      </c>
      <c r="C7" s="6">
        <f>C5*'00_Control'!$N$8</f>
        <v>25000</v>
      </c>
      <c r="D7" s="6">
        <f>D5*'00_Control'!$N$8</f>
        <v>25000</v>
      </c>
      <c r="E7" s="6">
        <f>E5*'00_Control'!$N$8</f>
        <v>25000</v>
      </c>
      <c r="F7" s="6">
        <f>F5*'00_Control'!$N$8</f>
        <v>25000</v>
      </c>
      <c r="G7" s="6">
        <f>G5*'00_Control'!$N$8</f>
        <v>25000</v>
      </c>
      <c r="H7" s="6">
        <f>H5*'00_Control'!$N$8</f>
        <v>25000</v>
      </c>
      <c r="I7" s="6">
        <f>I5*'00_Control'!$N$8</f>
        <v>25000</v>
      </c>
      <c r="J7" s="6">
        <f>J5*'00_Control'!$N$8</f>
        <v>25000</v>
      </c>
      <c r="K7" s="6">
        <f>K5*'00_Control'!$N$8</f>
        <v>25000</v>
      </c>
      <c r="L7" s="6">
        <f>L5*'00_Control'!$N$8</f>
        <v>25000</v>
      </c>
      <c r="M7" s="6">
        <f>M5*'00_Control'!$N$8</f>
        <v>25000</v>
      </c>
      <c r="N7" s="6">
        <f>N5*'00_Control'!$N$8</f>
        <v>50000</v>
      </c>
      <c r="O7" s="6">
        <f>O5*'00_Control'!$N$8</f>
        <v>50000</v>
      </c>
      <c r="P7" s="6">
        <f>P5*'00_Control'!$N$8</f>
        <v>50000</v>
      </c>
      <c r="Q7" s="6">
        <f>Q5*'00_Control'!$N$8</f>
        <v>50000</v>
      </c>
      <c r="R7" s="6">
        <f>R5*'00_Control'!$N$8</f>
        <v>50000</v>
      </c>
      <c r="S7" s="6">
        <f>S5*'00_Control'!$N$8</f>
        <v>50000</v>
      </c>
      <c r="T7" s="6">
        <f>T5*'00_Control'!$N$8</f>
        <v>50000</v>
      </c>
      <c r="U7" s="6">
        <f>U5*'00_Control'!$N$8</f>
        <v>50000</v>
      </c>
      <c r="V7" s="6">
        <f>V5*'00_Control'!$N$8</f>
        <v>50000</v>
      </c>
      <c r="W7" s="6">
        <f>W5*'00_Control'!$N$8</f>
        <v>50000</v>
      </c>
      <c r="X7" s="6">
        <f>X5*'00_Control'!$N$8</f>
        <v>50000</v>
      </c>
      <c r="Y7" s="6">
        <f>Y5*'00_Control'!$N$8</f>
        <v>50000</v>
      </c>
      <c r="Z7" s="6">
        <f>Z5*'00_Control'!$N$8</f>
        <v>75000</v>
      </c>
      <c r="AA7" s="6">
        <f>AA5*'00_Control'!$N$8</f>
        <v>75000</v>
      </c>
      <c r="AB7" s="6">
        <f>AB5*'00_Control'!$N$8</f>
        <v>75000</v>
      </c>
      <c r="AC7" s="6">
        <f>AC5*'00_Control'!$N$8</f>
        <v>75000</v>
      </c>
      <c r="AD7" s="6">
        <f>AD5*'00_Control'!$N$8</f>
        <v>75000</v>
      </c>
      <c r="AE7" s="6">
        <f>AE5*'00_Control'!$N$8</f>
        <v>75000</v>
      </c>
      <c r="AF7" s="6">
        <f>AF5*'00_Control'!$N$8</f>
        <v>75000</v>
      </c>
      <c r="AG7" s="6">
        <f>AG5*'00_Control'!$N$8</f>
        <v>75000</v>
      </c>
      <c r="AH7" s="6">
        <f>AH5*'00_Control'!$N$8</f>
        <v>75000</v>
      </c>
      <c r="AI7" s="6">
        <f>AI5*'00_Control'!$N$8</f>
        <v>75000</v>
      </c>
      <c r="AJ7" s="6">
        <f>AJ5*'00_Control'!$N$8</f>
        <v>75000</v>
      </c>
      <c r="AK7" s="6">
        <f>AK5*'00_Control'!$N$8</f>
        <v>75000</v>
      </c>
      <c r="AL7" s="6">
        <f>AL5*'00_Control'!$N$8</f>
        <v>83333.333333333343</v>
      </c>
      <c r="AM7" s="6">
        <f>AM5*'00_Control'!$N$8</f>
        <v>83333.333333333343</v>
      </c>
      <c r="AN7" s="6">
        <f>AN5*'00_Control'!$N$8</f>
        <v>83333.333333333343</v>
      </c>
      <c r="AO7" s="6">
        <f>AO5*'00_Control'!$N$8</f>
        <v>83333.333333333343</v>
      </c>
      <c r="AP7" s="6">
        <f>AP5*'00_Control'!$N$8</f>
        <v>83333.333333333343</v>
      </c>
      <c r="AQ7" s="6">
        <f>AQ5*'00_Control'!$N$8</f>
        <v>83333.333333333343</v>
      </c>
      <c r="AR7" s="6">
        <f>AR5*'00_Control'!$N$8</f>
        <v>83333.333333333343</v>
      </c>
      <c r="AS7" s="6">
        <f>AS5*'00_Control'!$N$8</f>
        <v>83333.333333333343</v>
      </c>
      <c r="AT7" s="6">
        <f>AT5*'00_Control'!$N$8</f>
        <v>83333.333333333343</v>
      </c>
      <c r="AU7" s="6">
        <f>AU5*'00_Control'!$N$8</f>
        <v>83333.333333333343</v>
      </c>
      <c r="AV7" s="6">
        <f>AV5*'00_Control'!$N$8</f>
        <v>83333.333333333343</v>
      </c>
      <c r="AW7" s="6">
        <f>AW5*'00_Control'!$N$8</f>
        <v>83333.333333333343</v>
      </c>
      <c r="AX7" s="6">
        <f>AX5*'00_Control'!$N$8</f>
        <v>100000</v>
      </c>
      <c r="AY7" s="6">
        <f>AY5*'00_Control'!$N$8</f>
        <v>100000</v>
      </c>
      <c r="AZ7" s="6">
        <f>AZ5*'00_Control'!$N$8</f>
        <v>100000</v>
      </c>
      <c r="BA7" s="6">
        <f>BA5*'00_Control'!$N$8</f>
        <v>100000</v>
      </c>
      <c r="BB7" s="6">
        <f>BB5*'00_Control'!$N$8</f>
        <v>100000</v>
      </c>
      <c r="BC7" s="6">
        <f>BC5*'00_Control'!$N$8</f>
        <v>100000</v>
      </c>
      <c r="BD7" s="6">
        <f>BD5*'00_Control'!$N$8</f>
        <v>100000</v>
      </c>
      <c r="BE7" s="6">
        <f>BE5*'00_Control'!$N$8</f>
        <v>100000</v>
      </c>
      <c r="BF7" s="6">
        <f>BF5*'00_Control'!$N$8</f>
        <v>100000</v>
      </c>
      <c r="BG7" s="6">
        <f>BG5*'00_Control'!$N$8</f>
        <v>100000</v>
      </c>
      <c r="BH7" s="6">
        <f>BH5*'00_Control'!$N$8</f>
        <v>100000</v>
      </c>
      <c r="BI7" s="6">
        <f>BI5*'00_Control'!$N$8</f>
        <v>100000</v>
      </c>
      <c r="BJ7" s="6">
        <f t="shared" si="0"/>
        <v>300000</v>
      </c>
      <c r="BK7" s="6">
        <f t="shared" si="1"/>
        <v>600000</v>
      </c>
      <c r="BL7" s="6">
        <f t="shared" si="2"/>
        <v>900000</v>
      </c>
      <c r="BM7" s="6">
        <f t="shared" si="3"/>
        <v>1000000.0000000003</v>
      </c>
      <c r="BN7" s="6">
        <f t="shared" si="4"/>
        <v>1200000</v>
      </c>
    </row>
    <row r="8" spans="1:66" x14ac:dyDescent="0.3">
      <c r="A8" s="7" t="s">
        <v>99</v>
      </c>
      <c r="B8" s="9">
        <f>B5*'00_Control'!$N$11*'00_Control'!$N$9</f>
        <v>125000</v>
      </c>
      <c r="C8" s="9">
        <f>C5*'00_Control'!$N$11*'00_Control'!$N$9</f>
        <v>125000</v>
      </c>
      <c r="D8" s="9">
        <f>D5*'00_Control'!$N$11*'00_Control'!$N$9</f>
        <v>125000</v>
      </c>
      <c r="E8" s="9">
        <f>E5*'00_Control'!$N$11*'00_Control'!$N$9</f>
        <v>125000</v>
      </c>
      <c r="F8" s="9">
        <f>F5*'00_Control'!$N$11*'00_Control'!$N$9</f>
        <v>125000</v>
      </c>
      <c r="G8" s="9">
        <f>G5*'00_Control'!$N$11*'00_Control'!$N$9</f>
        <v>125000</v>
      </c>
      <c r="H8" s="9">
        <f>H5*'00_Control'!$N$11*'00_Control'!$N$9</f>
        <v>125000</v>
      </c>
      <c r="I8" s="9">
        <f>I5*'00_Control'!$N$11*'00_Control'!$N$9</f>
        <v>125000</v>
      </c>
      <c r="J8" s="9">
        <f>J5*'00_Control'!$N$11*'00_Control'!$N$9</f>
        <v>125000</v>
      </c>
      <c r="K8" s="9">
        <f>K5*'00_Control'!$N$11*'00_Control'!$N$9</f>
        <v>125000</v>
      </c>
      <c r="L8" s="9">
        <f>L5*'00_Control'!$N$11*'00_Control'!$N$9</f>
        <v>125000</v>
      </c>
      <c r="M8" s="9">
        <f>M5*'00_Control'!$N$11*'00_Control'!$N$9</f>
        <v>125000</v>
      </c>
      <c r="N8" s="9">
        <f>N5*'00_Control'!$N$11*'00_Control'!$N$9</f>
        <v>250000</v>
      </c>
      <c r="O8" s="9">
        <f>O5*'00_Control'!$N$11*'00_Control'!$N$9</f>
        <v>250000</v>
      </c>
      <c r="P8" s="9">
        <f>P5*'00_Control'!$N$11*'00_Control'!$N$9</f>
        <v>250000</v>
      </c>
      <c r="Q8" s="9">
        <f>Q5*'00_Control'!$N$11*'00_Control'!$N$9</f>
        <v>250000</v>
      </c>
      <c r="R8" s="9">
        <f>R5*'00_Control'!$N$11*'00_Control'!$N$9</f>
        <v>250000</v>
      </c>
      <c r="S8" s="9">
        <f>S5*'00_Control'!$N$11*'00_Control'!$N$9</f>
        <v>250000</v>
      </c>
      <c r="T8" s="9">
        <f>T5*'00_Control'!$N$11*'00_Control'!$N$9</f>
        <v>250000</v>
      </c>
      <c r="U8" s="9">
        <f>U5*'00_Control'!$N$11*'00_Control'!$N$9</f>
        <v>250000</v>
      </c>
      <c r="V8" s="9">
        <f>V5*'00_Control'!$N$11*'00_Control'!$N$9</f>
        <v>250000</v>
      </c>
      <c r="W8" s="9">
        <f>W5*'00_Control'!$N$11*'00_Control'!$N$9</f>
        <v>250000</v>
      </c>
      <c r="X8" s="9">
        <f>X5*'00_Control'!$N$11*'00_Control'!$N$9</f>
        <v>250000</v>
      </c>
      <c r="Y8" s="9">
        <f>Y5*'00_Control'!$N$11*'00_Control'!$N$9</f>
        <v>250000</v>
      </c>
      <c r="Z8" s="9">
        <f>Z5*'00_Control'!$N$11*'00_Control'!$N$9</f>
        <v>375000</v>
      </c>
      <c r="AA8" s="9">
        <f>AA5*'00_Control'!$N$11*'00_Control'!$N$9</f>
        <v>375000</v>
      </c>
      <c r="AB8" s="9">
        <f>AB5*'00_Control'!$N$11*'00_Control'!$N$9</f>
        <v>375000</v>
      </c>
      <c r="AC8" s="9">
        <f>AC5*'00_Control'!$N$11*'00_Control'!$N$9</f>
        <v>375000</v>
      </c>
      <c r="AD8" s="9">
        <f>AD5*'00_Control'!$N$11*'00_Control'!$N$9</f>
        <v>375000</v>
      </c>
      <c r="AE8" s="9">
        <f>AE5*'00_Control'!$N$11*'00_Control'!$N$9</f>
        <v>375000</v>
      </c>
      <c r="AF8" s="9">
        <f>AF5*'00_Control'!$N$11*'00_Control'!$N$9</f>
        <v>375000</v>
      </c>
      <c r="AG8" s="9">
        <f>AG5*'00_Control'!$N$11*'00_Control'!$N$9</f>
        <v>375000</v>
      </c>
      <c r="AH8" s="9">
        <f>AH5*'00_Control'!$N$11*'00_Control'!$N$9</f>
        <v>375000</v>
      </c>
      <c r="AI8" s="9">
        <f>AI5*'00_Control'!$N$11*'00_Control'!$N$9</f>
        <v>375000</v>
      </c>
      <c r="AJ8" s="9">
        <f>AJ5*'00_Control'!$N$11*'00_Control'!$N$9</f>
        <v>375000</v>
      </c>
      <c r="AK8" s="9">
        <f>AK5*'00_Control'!$N$11*'00_Control'!$N$9</f>
        <v>375000</v>
      </c>
      <c r="AL8" s="9">
        <f>AL5*'00_Control'!$N$11*'00_Control'!$N$9</f>
        <v>416666.66666666674</v>
      </c>
      <c r="AM8" s="9">
        <f>AM5*'00_Control'!$N$11*'00_Control'!$N$9</f>
        <v>416666.66666666674</v>
      </c>
      <c r="AN8" s="9">
        <f>AN5*'00_Control'!$N$11*'00_Control'!$N$9</f>
        <v>416666.66666666674</v>
      </c>
      <c r="AO8" s="9">
        <f>AO5*'00_Control'!$N$11*'00_Control'!$N$9</f>
        <v>416666.66666666674</v>
      </c>
      <c r="AP8" s="9">
        <f>AP5*'00_Control'!$N$11*'00_Control'!$N$9</f>
        <v>416666.66666666674</v>
      </c>
      <c r="AQ8" s="9">
        <f>AQ5*'00_Control'!$N$11*'00_Control'!$N$9</f>
        <v>416666.66666666674</v>
      </c>
      <c r="AR8" s="9">
        <f>AR5*'00_Control'!$N$11*'00_Control'!$N$9</f>
        <v>416666.66666666674</v>
      </c>
      <c r="AS8" s="9">
        <f>AS5*'00_Control'!$N$11*'00_Control'!$N$9</f>
        <v>416666.66666666674</v>
      </c>
      <c r="AT8" s="9">
        <f>AT5*'00_Control'!$N$11*'00_Control'!$N$9</f>
        <v>416666.66666666674</v>
      </c>
      <c r="AU8" s="9">
        <f>AU5*'00_Control'!$N$11*'00_Control'!$N$9</f>
        <v>416666.66666666674</v>
      </c>
      <c r="AV8" s="9">
        <f>AV5*'00_Control'!$N$11*'00_Control'!$N$9</f>
        <v>416666.66666666674</v>
      </c>
      <c r="AW8" s="9">
        <f>AW5*'00_Control'!$N$11*'00_Control'!$N$9</f>
        <v>416666.66666666674</v>
      </c>
      <c r="AX8" s="9">
        <f>AX5*'00_Control'!$N$11*'00_Control'!$N$9</f>
        <v>500000</v>
      </c>
      <c r="AY8" s="9">
        <f>AY5*'00_Control'!$N$11*'00_Control'!$N$9</f>
        <v>500000</v>
      </c>
      <c r="AZ8" s="9">
        <f>AZ5*'00_Control'!$N$11*'00_Control'!$N$9</f>
        <v>500000</v>
      </c>
      <c r="BA8" s="9">
        <f>BA5*'00_Control'!$N$11*'00_Control'!$N$9</f>
        <v>500000</v>
      </c>
      <c r="BB8" s="9">
        <f>BB5*'00_Control'!$N$11*'00_Control'!$N$9</f>
        <v>500000</v>
      </c>
      <c r="BC8" s="9">
        <f>BC5*'00_Control'!$N$11*'00_Control'!$N$9</f>
        <v>500000</v>
      </c>
      <c r="BD8" s="9">
        <f>BD5*'00_Control'!$N$11*'00_Control'!$N$9</f>
        <v>500000</v>
      </c>
      <c r="BE8" s="9">
        <f>BE5*'00_Control'!$N$11*'00_Control'!$N$9</f>
        <v>500000</v>
      </c>
      <c r="BF8" s="9">
        <f>BF5*'00_Control'!$N$11*'00_Control'!$N$9</f>
        <v>500000</v>
      </c>
      <c r="BG8" s="9">
        <f>BG5*'00_Control'!$N$11*'00_Control'!$N$9</f>
        <v>500000</v>
      </c>
      <c r="BH8" s="9">
        <f>BH5*'00_Control'!$N$11*'00_Control'!$N$9</f>
        <v>500000</v>
      </c>
      <c r="BI8" s="9">
        <f>BI5*'00_Control'!$N$11*'00_Control'!$N$9</f>
        <v>500000</v>
      </c>
      <c r="BJ8" s="9">
        <f t="shared" si="0"/>
        <v>1500000</v>
      </c>
      <c r="BK8" s="9">
        <f t="shared" si="1"/>
        <v>3000000</v>
      </c>
      <c r="BL8" s="9">
        <f t="shared" si="2"/>
        <v>4500000</v>
      </c>
      <c r="BM8" s="9">
        <f t="shared" si="3"/>
        <v>5000000.0000000019</v>
      </c>
      <c r="BN8" s="9">
        <f t="shared" si="4"/>
        <v>6000000</v>
      </c>
    </row>
    <row r="9" spans="1:66" x14ac:dyDescent="0.3">
      <c r="A9" s="4" t="s">
        <v>100</v>
      </c>
      <c r="B9" s="6">
        <f>B6*'00_Control'!$N$10</f>
        <v>4166.6666666666661</v>
      </c>
      <c r="C9" s="6">
        <f>C6*'00_Control'!$N$10</f>
        <v>4166.6666666666661</v>
      </c>
      <c r="D9" s="6">
        <f>D6*'00_Control'!$N$10</f>
        <v>4166.6666666666661</v>
      </c>
      <c r="E9" s="6">
        <f>E6*'00_Control'!$N$10</f>
        <v>4166.6666666666661</v>
      </c>
      <c r="F9" s="6">
        <f>F6*'00_Control'!$N$10</f>
        <v>4166.6666666666661</v>
      </c>
      <c r="G9" s="6">
        <f>G6*'00_Control'!$N$10</f>
        <v>4166.6666666666661</v>
      </c>
      <c r="H9" s="6">
        <f>H6*'00_Control'!$N$10</f>
        <v>4166.6666666666661</v>
      </c>
      <c r="I9" s="6">
        <f>I6*'00_Control'!$N$10</f>
        <v>4166.6666666666661</v>
      </c>
      <c r="J9" s="6">
        <f>J6*'00_Control'!$N$10</f>
        <v>4166.6666666666661</v>
      </c>
      <c r="K9" s="6">
        <f>K6*'00_Control'!$N$10</f>
        <v>4166.6666666666661</v>
      </c>
      <c r="L9" s="6">
        <f>L6*'00_Control'!$N$10</f>
        <v>4166.6666666666661</v>
      </c>
      <c r="M9" s="6">
        <f>M6*'00_Control'!$N$10</f>
        <v>4166.6666666666661</v>
      </c>
      <c r="N9" s="6">
        <f>N6*'00_Control'!$N$10</f>
        <v>8333.3333333333321</v>
      </c>
      <c r="O9" s="6">
        <f>O6*'00_Control'!$N$10</f>
        <v>8333.3333333333321</v>
      </c>
      <c r="P9" s="6">
        <f>P6*'00_Control'!$N$10</f>
        <v>8333.3333333333321</v>
      </c>
      <c r="Q9" s="6">
        <f>Q6*'00_Control'!$N$10</f>
        <v>8333.3333333333321</v>
      </c>
      <c r="R9" s="6">
        <f>R6*'00_Control'!$N$10</f>
        <v>8333.3333333333321</v>
      </c>
      <c r="S9" s="6">
        <f>S6*'00_Control'!$N$10</f>
        <v>8333.3333333333321</v>
      </c>
      <c r="T9" s="6">
        <f>T6*'00_Control'!$N$10</f>
        <v>8333.3333333333321</v>
      </c>
      <c r="U9" s="6">
        <f>U6*'00_Control'!$N$10</f>
        <v>8333.3333333333321</v>
      </c>
      <c r="V9" s="6">
        <f>V6*'00_Control'!$N$10</f>
        <v>8333.3333333333321</v>
      </c>
      <c r="W9" s="6">
        <f>W6*'00_Control'!$N$10</f>
        <v>8333.3333333333321</v>
      </c>
      <c r="X9" s="6">
        <f>X6*'00_Control'!$N$10</f>
        <v>8333.3333333333321</v>
      </c>
      <c r="Y9" s="6">
        <f>Y6*'00_Control'!$N$10</f>
        <v>8333.3333333333321</v>
      </c>
      <c r="Z9" s="6">
        <f>Z6*'00_Control'!$N$10</f>
        <v>12500</v>
      </c>
      <c r="AA9" s="6">
        <f>AA6*'00_Control'!$N$10</f>
        <v>12500</v>
      </c>
      <c r="AB9" s="6">
        <f>AB6*'00_Control'!$N$10</f>
        <v>12500</v>
      </c>
      <c r="AC9" s="6">
        <f>AC6*'00_Control'!$N$10</f>
        <v>12500</v>
      </c>
      <c r="AD9" s="6">
        <f>AD6*'00_Control'!$N$10</f>
        <v>12500</v>
      </c>
      <c r="AE9" s="6">
        <f>AE6*'00_Control'!$N$10</f>
        <v>12500</v>
      </c>
      <c r="AF9" s="6">
        <f>AF6*'00_Control'!$N$10</f>
        <v>12500</v>
      </c>
      <c r="AG9" s="6">
        <f>AG6*'00_Control'!$N$10</f>
        <v>12500</v>
      </c>
      <c r="AH9" s="6">
        <f>AH6*'00_Control'!$N$10</f>
        <v>12500</v>
      </c>
      <c r="AI9" s="6">
        <f>AI6*'00_Control'!$N$10</f>
        <v>12500</v>
      </c>
      <c r="AJ9" s="6">
        <f>AJ6*'00_Control'!$N$10</f>
        <v>12500</v>
      </c>
      <c r="AK9" s="6">
        <f>AK6*'00_Control'!$N$10</f>
        <v>12500</v>
      </c>
      <c r="AL9" s="6">
        <f>AL6*'00_Control'!$N$10</f>
        <v>16666.666666666664</v>
      </c>
      <c r="AM9" s="6">
        <f>AM6*'00_Control'!$N$10</f>
        <v>16666.666666666664</v>
      </c>
      <c r="AN9" s="6">
        <f>AN6*'00_Control'!$N$10</f>
        <v>16666.666666666664</v>
      </c>
      <c r="AO9" s="6">
        <f>AO6*'00_Control'!$N$10</f>
        <v>16666.666666666664</v>
      </c>
      <c r="AP9" s="6">
        <f>AP6*'00_Control'!$N$10</f>
        <v>16666.666666666664</v>
      </c>
      <c r="AQ9" s="6">
        <f>AQ6*'00_Control'!$N$10</f>
        <v>16666.666666666664</v>
      </c>
      <c r="AR9" s="6">
        <f>AR6*'00_Control'!$N$10</f>
        <v>16666.666666666664</v>
      </c>
      <c r="AS9" s="6">
        <f>AS6*'00_Control'!$N$10</f>
        <v>16666.666666666664</v>
      </c>
      <c r="AT9" s="6">
        <f>AT6*'00_Control'!$N$10</f>
        <v>16666.666666666664</v>
      </c>
      <c r="AU9" s="6">
        <f>AU6*'00_Control'!$N$10</f>
        <v>16666.666666666664</v>
      </c>
      <c r="AV9" s="6">
        <f>AV6*'00_Control'!$N$10</f>
        <v>16666.666666666664</v>
      </c>
      <c r="AW9" s="6">
        <f>AW6*'00_Control'!$N$10</f>
        <v>16666.666666666664</v>
      </c>
      <c r="AX9" s="6">
        <f>AX6*'00_Control'!$N$10</f>
        <v>20833.333333333336</v>
      </c>
      <c r="AY9" s="6">
        <f>AY6*'00_Control'!$N$10</f>
        <v>20833.333333333336</v>
      </c>
      <c r="AZ9" s="6">
        <f>AZ6*'00_Control'!$N$10</f>
        <v>20833.333333333336</v>
      </c>
      <c r="BA9" s="6">
        <f>BA6*'00_Control'!$N$10</f>
        <v>20833.333333333336</v>
      </c>
      <c r="BB9" s="6">
        <f>BB6*'00_Control'!$N$10</f>
        <v>20833.333333333336</v>
      </c>
      <c r="BC9" s="6">
        <f>BC6*'00_Control'!$N$10</f>
        <v>20833.333333333336</v>
      </c>
      <c r="BD9" s="6">
        <f>BD6*'00_Control'!$N$10</f>
        <v>20833.333333333336</v>
      </c>
      <c r="BE9" s="6">
        <f>BE6*'00_Control'!$N$10</f>
        <v>20833.333333333336</v>
      </c>
      <c r="BF9" s="6">
        <f>BF6*'00_Control'!$N$10</f>
        <v>20833.333333333336</v>
      </c>
      <c r="BG9" s="6">
        <f>BG6*'00_Control'!$N$10</f>
        <v>20833.333333333336</v>
      </c>
      <c r="BH9" s="6">
        <f>BH6*'00_Control'!$N$10</f>
        <v>20833.333333333336</v>
      </c>
      <c r="BI9" s="6">
        <f>BI6*'00_Control'!$N$10</f>
        <v>20833.333333333336</v>
      </c>
      <c r="BJ9" s="6">
        <f t="shared" si="0"/>
        <v>49999.999999999978</v>
      </c>
      <c r="BK9" s="6">
        <f t="shared" si="1"/>
        <v>99999.999999999956</v>
      </c>
      <c r="BL9" s="6">
        <f t="shared" si="2"/>
        <v>150000</v>
      </c>
      <c r="BM9" s="6">
        <f t="shared" si="3"/>
        <v>199999.99999999991</v>
      </c>
      <c r="BN9" s="6">
        <f t="shared" si="4"/>
        <v>250000.00000000009</v>
      </c>
    </row>
    <row r="10" spans="1:66" x14ac:dyDescent="0.3">
      <c r="A10" s="7" t="s">
        <v>93</v>
      </c>
      <c r="B10" s="9">
        <f t="shared" ref="B10:AG10" si="5">SUM(B7:B9)</f>
        <v>154166.66666666666</v>
      </c>
      <c r="C10" s="9">
        <f t="shared" si="5"/>
        <v>154166.66666666666</v>
      </c>
      <c r="D10" s="9">
        <f t="shared" si="5"/>
        <v>154166.66666666666</v>
      </c>
      <c r="E10" s="9">
        <f t="shared" si="5"/>
        <v>154166.66666666666</v>
      </c>
      <c r="F10" s="9">
        <f t="shared" si="5"/>
        <v>154166.66666666666</v>
      </c>
      <c r="G10" s="9">
        <f t="shared" si="5"/>
        <v>154166.66666666666</v>
      </c>
      <c r="H10" s="9">
        <f t="shared" si="5"/>
        <v>154166.66666666666</v>
      </c>
      <c r="I10" s="9">
        <f t="shared" si="5"/>
        <v>154166.66666666666</v>
      </c>
      <c r="J10" s="9">
        <f t="shared" si="5"/>
        <v>154166.66666666666</v>
      </c>
      <c r="K10" s="9">
        <f t="shared" si="5"/>
        <v>154166.66666666666</v>
      </c>
      <c r="L10" s="9">
        <f t="shared" si="5"/>
        <v>154166.66666666666</v>
      </c>
      <c r="M10" s="9">
        <f t="shared" si="5"/>
        <v>154166.66666666666</v>
      </c>
      <c r="N10" s="9">
        <f t="shared" si="5"/>
        <v>308333.33333333331</v>
      </c>
      <c r="O10" s="9">
        <f t="shared" si="5"/>
        <v>308333.33333333331</v>
      </c>
      <c r="P10" s="9">
        <f t="shared" si="5"/>
        <v>308333.33333333331</v>
      </c>
      <c r="Q10" s="9">
        <f t="shared" si="5"/>
        <v>308333.33333333331</v>
      </c>
      <c r="R10" s="9">
        <f t="shared" si="5"/>
        <v>308333.33333333331</v>
      </c>
      <c r="S10" s="9">
        <f t="shared" si="5"/>
        <v>308333.33333333331</v>
      </c>
      <c r="T10" s="9">
        <f t="shared" si="5"/>
        <v>308333.33333333331</v>
      </c>
      <c r="U10" s="9">
        <f t="shared" si="5"/>
        <v>308333.33333333331</v>
      </c>
      <c r="V10" s="9">
        <f t="shared" si="5"/>
        <v>308333.33333333331</v>
      </c>
      <c r="W10" s="9">
        <f t="shared" si="5"/>
        <v>308333.33333333331</v>
      </c>
      <c r="X10" s="9">
        <f t="shared" si="5"/>
        <v>308333.33333333331</v>
      </c>
      <c r="Y10" s="9">
        <f t="shared" si="5"/>
        <v>308333.33333333331</v>
      </c>
      <c r="Z10" s="9">
        <f t="shared" si="5"/>
        <v>462500</v>
      </c>
      <c r="AA10" s="9">
        <f t="shared" si="5"/>
        <v>462500</v>
      </c>
      <c r="AB10" s="9">
        <f t="shared" si="5"/>
        <v>462500</v>
      </c>
      <c r="AC10" s="9">
        <f t="shared" si="5"/>
        <v>462500</v>
      </c>
      <c r="AD10" s="9">
        <f t="shared" si="5"/>
        <v>462500</v>
      </c>
      <c r="AE10" s="9">
        <f t="shared" si="5"/>
        <v>462500</v>
      </c>
      <c r="AF10" s="9">
        <f t="shared" si="5"/>
        <v>462500</v>
      </c>
      <c r="AG10" s="9">
        <f t="shared" si="5"/>
        <v>462500</v>
      </c>
      <c r="AH10" s="9">
        <f t="shared" ref="AH10:BM10" si="6">SUM(AH7:AH9)</f>
        <v>462500</v>
      </c>
      <c r="AI10" s="9">
        <f t="shared" si="6"/>
        <v>462500</v>
      </c>
      <c r="AJ10" s="9">
        <f t="shared" si="6"/>
        <v>462500</v>
      </c>
      <c r="AK10" s="9">
        <f t="shared" si="6"/>
        <v>462500</v>
      </c>
      <c r="AL10" s="9">
        <f t="shared" si="6"/>
        <v>516666.6666666668</v>
      </c>
      <c r="AM10" s="9">
        <f t="shared" si="6"/>
        <v>516666.6666666668</v>
      </c>
      <c r="AN10" s="9">
        <f t="shared" si="6"/>
        <v>516666.6666666668</v>
      </c>
      <c r="AO10" s="9">
        <f t="shared" si="6"/>
        <v>516666.6666666668</v>
      </c>
      <c r="AP10" s="9">
        <f t="shared" si="6"/>
        <v>516666.6666666668</v>
      </c>
      <c r="AQ10" s="9">
        <f t="shared" si="6"/>
        <v>516666.6666666668</v>
      </c>
      <c r="AR10" s="9">
        <f t="shared" si="6"/>
        <v>516666.6666666668</v>
      </c>
      <c r="AS10" s="9">
        <f t="shared" si="6"/>
        <v>516666.6666666668</v>
      </c>
      <c r="AT10" s="9">
        <f t="shared" si="6"/>
        <v>516666.6666666668</v>
      </c>
      <c r="AU10" s="9">
        <f t="shared" si="6"/>
        <v>516666.6666666668</v>
      </c>
      <c r="AV10" s="9">
        <f t="shared" si="6"/>
        <v>516666.6666666668</v>
      </c>
      <c r="AW10" s="9">
        <f t="shared" si="6"/>
        <v>516666.6666666668</v>
      </c>
      <c r="AX10" s="9">
        <f t="shared" si="6"/>
        <v>620833.33333333337</v>
      </c>
      <c r="AY10" s="9">
        <f t="shared" si="6"/>
        <v>620833.33333333337</v>
      </c>
      <c r="AZ10" s="9">
        <f t="shared" si="6"/>
        <v>620833.33333333337</v>
      </c>
      <c r="BA10" s="9">
        <f t="shared" si="6"/>
        <v>620833.33333333337</v>
      </c>
      <c r="BB10" s="9">
        <f t="shared" si="6"/>
        <v>620833.33333333337</v>
      </c>
      <c r="BC10" s="9">
        <f t="shared" si="6"/>
        <v>620833.33333333337</v>
      </c>
      <c r="BD10" s="9">
        <f t="shared" si="6"/>
        <v>620833.33333333337</v>
      </c>
      <c r="BE10" s="9">
        <f t="shared" si="6"/>
        <v>620833.33333333337</v>
      </c>
      <c r="BF10" s="9">
        <f t="shared" si="6"/>
        <v>620833.33333333337</v>
      </c>
      <c r="BG10" s="9">
        <f t="shared" si="6"/>
        <v>620833.33333333337</v>
      </c>
      <c r="BH10" s="9">
        <f t="shared" si="6"/>
        <v>620833.33333333337</v>
      </c>
      <c r="BI10" s="9">
        <f t="shared" si="6"/>
        <v>620833.33333333337</v>
      </c>
      <c r="BJ10" s="9">
        <f t="shared" si="0"/>
        <v>1850000.0000000002</v>
      </c>
      <c r="BK10" s="9">
        <f t="shared" si="1"/>
        <v>3700000.0000000005</v>
      </c>
      <c r="BL10" s="9">
        <f t="shared" si="2"/>
        <v>5550000</v>
      </c>
      <c r="BM10" s="9">
        <f t="shared" si="3"/>
        <v>6200000.0000000028</v>
      </c>
      <c r="BN10" s="9">
        <f t="shared" si="4"/>
        <v>7449999.9999999991</v>
      </c>
    </row>
    <row r="11" spans="1:66" x14ac:dyDescent="0.3">
      <c r="A11" s="4" t="s">
        <v>94</v>
      </c>
      <c r="B11" s="6">
        <f>B10*(1-'00_Control'!$N$14)</f>
        <v>23125.000000000004</v>
      </c>
      <c r="C11" s="6">
        <f>C10*(1-'00_Control'!$N$14)</f>
        <v>23125.000000000004</v>
      </c>
      <c r="D11" s="6">
        <f>D10*(1-'00_Control'!$N$14)</f>
        <v>23125.000000000004</v>
      </c>
      <c r="E11" s="6">
        <f>E10*(1-'00_Control'!$N$14)</f>
        <v>23125.000000000004</v>
      </c>
      <c r="F11" s="6">
        <f>F10*(1-'00_Control'!$N$14)</f>
        <v>23125.000000000004</v>
      </c>
      <c r="G11" s="6">
        <f>G10*(1-'00_Control'!$N$14)</f>
        <v>23125.000000000004</v>
      </c>
      <c r="H11" s="6">
        <f>H10*(1-'00_Control'!$N$14)</f>
        <v>23125.000000000004</v>
      </c>
      <c r="I11" s="6">
        <f>I10*(1-'00_Control'!$N$14)</f>
        <v>23125.000000000004</v>
      </c>
      <c r="J11" s="6">
        <f>J10*(1-'00_Control'!$N$14)</f>
        <v>23125.000000000004</v>
      </c>
      <c r="K11" s="6">
        <f>K10*(1-'00_Control'!$N$14)</f>
        <v>23125.000000000004</v>
      </c>
      <c r="L11" s="6">
        <f>L10*(1-'00_Control'!$N$14)</f>
        <v>23125.000000000004</v>
      </c>
      <c r="M11" s="6">
        <f>M10*(1-'00_Control'!$N$14)</f>
        <v>23125.000000000004</v>
      </c>
      <c r="N11" s="6">
        <f>N10*(1-'00_Control'!$N$14)</f>
        <v>46250.000000000007</v>
      </c>
      <c r="O11" s="6">
        <f>O10*(1-'00_Control'!$N$14)</f>
        <v>46250.000000000007</v>
      </c>
      <c r="P11" s="6">
        <f>P10*(1-'00_Control'!$N$14)</f>
        <v>46250.000000000007</v>
      </c>
      <c r="Q11" s="6">
        <f>Q10*(1-'00_Control'!$N$14)</f>
        <v>46250.000000000007</v>
      </c>
      <c r="R11" s="6">
        <f>R10*(1-'00_Control'!$N$14)</f>
        <v>46250.000000000007</v>
      </c>
      <c r="S11" s="6">
        <f>S10*(1-'00_Control'!$N$14)</f>
        <v>46250.000000000007</v>
      </c>
      <c r="T11" s="6">
        <f>T10*(1-'00_Control'!$N$14)</f>
        <v>46250.000000000007</v>
      </c>
      <c r="U11" s="6">
        <f>U10*(1-'00_Control'!$N$14)</f>
        <v>46250.000000000007</v>
      </c>
      <c r="V11" s="6">
        <f>V10*(1-'00_Control'!$N$14)</f>
        <v>46250.000000000007</v>
      </c>
      <c r="W11" s="6">
        <f>W10*(1-'00_Control'!$N$14)</f>
        <v>46250.000000000007</v>
      </c>
      <c r="X11" s="6">
        <f>X10*(1-'00_Control'!$N$14)</f>
        <v>46250.000000000007</v>
      </c>
      <c r="Y11" s="6">
        <f>Y10*(1-'00_Control'!$N$14)</f>
        <v>46250.000000000007</v>
      </c>
      <c r="Z11" s="6">
        <f>Z10*(1-'00_Control'!$N$14)</f>
        <v>69375.000000000015</v>
      </c>
      <c r="AA11" s="6">
        <f>AA10*(1-'00_Control'!$N$14)</f>
        <v>69375.000000000015</v>
      </c>
      <c r="AB11" s="6">
        <f>AB10*(1-'00_Control'!$N$14)</f>
        <v>69375.000000000015</v>
      </c>
      <c r="AC11" s="6">
        <f>AC10*(1-'00_Control'!$N$14)</f>
        <v>69375.000000000015</v>
      </c>
      <c r="AD11" s="6">
        <f>AD10*(1-'00_Control'!$N$14)</f>
        <v>69375.000000000015</v>
      </c>
      <c r="AE11" s="6">
        <f>AE10*(1-'00_Control'!$N$14)</f>
        <v>69375.000000000015</v>
      </c>
      <c r="AF11" s="6">
        <f>AF10*(1-'00_Control'!$N$14)</f>
        <v>69375.000000000015</v>
      </c>
      <c r="AG11" s="6">
        <f>AG10*(1-'00_Control'!$N$14)</f>
        <v>69375.000000000015</v>
      </c>
      <c r="AH11" s="6">
        <f>AH10*(1-'00_Control'!$N$14)</f>
        <v>69375.000000000015</v>
      </c>
      <c r="AI11" s="6">
        <f>AI10*(1-'00_Control'!$N$14)</f>
        <v>69375.000000000015</v>
      </c>
      <c r="AJ11" s="6">
        <f>AJ10*(1-'00_Control'!$N$14)</f>
        <v>69375.000000000015</v>
      </c>
      <c r="AK11" s="6">
        <f>AK10*(1-'00_Control'!$N$14)</f>
        <v>69375.000000000015</v>
      </c>
      <c r="AL11" s="6">
        <f>AL10*(1-'00_Control'!$N$14)</f>
        <v>77500.000000000029</v>
      </c>
      <c r="AM11" s="6">
        <f>AM10*(1-'00_Control'!$N$14)</f>
        <v>77500.000000000029</v>
      </c>
      <c r="AN11" s="6">
        <f>AN10*(1-'00_Control'!$N$14)</f>
        <v>77500.000000000029</v>
      </c>
      <c r="AO11" s="6">
        <f>AO10*(1-'00_Control'!$N$14)</f>
        <v>77500.000000000029</v>
      </c>
      <c r="AP11" s="6">
        <f>AP10*(1-'00_Control'!$N$14)</f>
        <v>77500.000000000029</v>
      </c>
      <c r="AQ11" s="6">
        <f>AQ10*(1-'00_Control'!$N$14)</f>
        <v>77500.000000000029</v>
      </c>
      <c r="AR11" s="6">
        <f>AR10*(1-'00_Control'!$N$14)</f>
        <v>77500.000000000029</v>
      </c>
      <c r="AS11" s="6">
        <f>AS10*(1-'00_Control'!$N$14)</f>
        <v>77500.000000000029</v>
      </c>
      <c r="AT11" s="6">
        <f>AT10*(1-'00_Control'!$N$14)</f>
        <v>77500.000000000029</v>
      </c>
      <c r="AU11" s="6">
        <f>AU10*(1-'00_Control'!$N$14)</f>
        <v>77500.000000000029</v>
      </c>
      <c r="AV11" s="6">
        <f>AV10*(1-'00_Control'!$N$14)</f>
        <v>77500.000000000029</v>
      </c>
      <c r="AW11" s="6">
        <f>AW10*(1-'00_Control'!$N$14)</f>
        <v>77500.000000000029</v>
      </c>
      <c r="AX11" s="6">
        <f>AX10*(1-'00_Control'!$N$14)</f>
        <v>93125.000000000015</v>
      </c>
      <c r="AY11" s="6">
        <f>AY10*(1-'00_Control'!$N$14)</f>
        <v>93125.000000000015</v>
      </c>
      <c r="AZ11" s="6">
        <f>AZ10*(1-'00_Control'!$N$14)</f>
        <v>93125.000000000015</v>
      </c>
      <c r="BA11" s="6">
        <f>BA10*(1-'00_Control'!$N$14)</f>
        <v>93125.000000000015</v>
      </c>
      <c r="BB11" s="6">
        <f>BB10*(1-'00_Control'!$N$14)</f>
        <v>93125.000000000015</v>
      </c>
      <c r="BC11" s="6">
        <f>BC10*(1-'00_Control'!$N$14)</f>
        <v>93125.000000000015</v>
      </c>
      <c r="BD11" s="6">
        <f>BD10*(1-'00_Control'!$N$14)</f>
        <v>93125.000000000015</v>
      </c>
      <c r="BE11" s="6">
        <f>BE10*(1-'00_Control'!$N$14)</f>
        <v>93125.000000000015</v>
      </c>
      <c r="BF11" s="6">
        <f>BF10*(1-'00_Control'!$N$14)</f>
        <v>93125.000000000015</v>
      </c>
      <c r="BG11" s="6">
        <f>BG10*(1-'00_Control'!$N$14)</f>
        <v>93125.000000000015</v>
      </c>
      <c r="BH11" s="6">
        <f>BH10*(1-'00_Control'!$N$14)</f>
        <v>93125.000000000015</v>
      </c>
      <c r="BI11" s="6">
        <f>BI10*(1-'00_Control'!$N$14)</f>
        <v>93125.000000000015</v>
      </c>
      <c r="BJ11" s="6">
        <f t="shared" si="0"/>
        <v>277500.00000000006</v>
      </c>
      <c r="BK11" s="6">
        <f t="shared" si="1"/>
        <v>555000.00000000012</v>
      </c>
      <c r="BL11" s="6">
        <f t="shared" si="2"/>
        <v>832500.00000000012</v>
      </c>
      <c r="BM11" s="6">
        <f t="shared" si="3"/>
        <v>930000.00000000012</v>
      </c>
      <c r="BN11" s="6">
        <f t="shared" si="4"/>
        <v>1117500.0000000002</v>
      </c>
    </row>
    <row r="12" spans="1:66" x14ac:dyDescent="0.3">
      <c r="A12" s="7" t="s">
        <v>95</v>
      </c>
      <c r="B12" s="9">
        <f t="shared" ref="B12:AG12" si="7">B10-B11</f>
        <v>131041.66666666666</v>
      </c>
      <c r="C12" s="9">
        <f t="shared" si="7"/>
        <v>131041.66666666666</v>
      </c>
      <c r="D12" s="9">
        <f t="shared" si="7"/>
        <v>131041.66666666666</v>
      </c>
      <c r="E12" s="9">
        <f t="shared" si="7"/>
        <v>131041.66666666666</v>
      </c>
      <c r="F12" s="9">
        <f t="shared" si="7"/>
        <v>131041.66666666666</v>
      </c>
      <c r="G12" s="9">
        <f t="shared" si="7"/>
        <v>131041.66666666666</v>
      </c>
      <c r="H12" s="9">
        <f t="shared" si="7"/>
        <v>131041.66666666666</v>
      </c>
      <c r="I12" s="9">
        <f t="shared" si="7"/>
        <v>131041.66666666666</v>
      </c>
      <c r="J12" s="9">
        <f t="shared" si="7"/>
        <v>131041.66666666666</v>
      </c>
      <c r="K12" s="9">
        <f t="shared" si="7"/>
        <v>131041.66666666666</v>
      </c>
      <c r="L12" s="9">
        <f t="shared" si="7"/>
        <v>131041.66666666666</v>
      </c>
      <c r="M12" s="9">
        <f t="shared" si="7"/>
        <v>131041.66666666666</v>
      </c>
      <c r="N12" s="9">
        <f t="shared" si="7"/>
        <v>262083.33333333331</v>
      </c>
      <c r="O12" s="9">
        <f t="shared" si="7"/>
        <v>262083.33333333331</v>
      </c>
      <c r="P12" s="9">
        <f t="shared" si="7"/>
        <v>262083.33333333331</v>
      </c>
      <c r="Q12" s="9">
        <f t="shared" si="7"/>
        <v>262083.33333333331</v>
      </c>
      <c r="R12" s="9">
        <f t="shared" si="7"/>
        <v>262083.33333333331</v>
      </c>
      <c r="S12" s="9">
        <f t="shared" si="7"/>
        <v>262083.33333333331</v>
      </c>
      <c r="T12" s="9">
        <f t="shared" si="7"/>
        <v>262083.33333333331</v>
      </c>
      <c r="U12" s="9">
        <f t="shared" si="7"/>
        <v>262083.33333333331</v>
      </c>
      <c r="V12" s="9">
        <f t="shared" si="7"/>
        <v>262083.33333333331</v>
      </c>
      <c r="W12" s="9">
        <f t="shared" si="7"/>
        <v>262083.33333333331</v>
      </c>
      <c r="X12" s="9">
        <f t="shared" si="7"/>
        <v>262083.33333333331</v>
      </c>
      <c r="Y12" s="9">
        <f t="shared" si="7"/>
        <v>262083.33333333331</v>
      </c>
      <c r="Z12" s="9">
        <f t="shared" si="7"/>
        <v>393125</v>
      </c>
      <c r="AA12" s="9">
        <f t="shared" si="7"/>
        <v>393125</v>
      </c>
      <c r="AB12" s="9">
        <f t="shared" si="7"/>
        <v>393125</v>
      </c>
      <c r="AC12" s="9">
        <f t="shared" si="7"/>
        <v>393125</v>
      </c>
      <c r="AD12" s="9">
        <f t="shared" si="7"/>
        <v>393125</v>
      </c>
      <c r="AE12" s="9">
        <f t="shared" si="7"/>
        <v>393125</v>
      </c>
      <c r="AF12" s="9">
        <f t="shared" si="7"/>
        <v>393125</v>
      </c>
      <c r="AG12" s="9">
        <f t="shared" si="7"/>
        <v>393125</v>
      </c>
      <c r="AH12" s="9">
        <f t="shared" ref="AH12:BM12" si="8">AH10-AH11</f>
        <v>393125</v>
      </c>
      <c r="AI12" s="9">
        <f t="shared" si="8"/>
        <v>393125</v>
      </c>
      <c r="AJ12" s="9">
        <f t="shared" si="8"/>
        <v>393125</v>
      </c>
      <c r="AK12" s="9">
        <f t="shared" si="8"/>
        <v>393125</v>
      </c>
      <c r="AL12" s="9">
        <f t="shared" si="8"/>
        <v>439166.66666666674</v>
      </c>
      <c r="AM12" s="9">
        <f t="shared" si="8"/>
        <v>439166.66666666674</v>
      </c>
      <c r="AN12" s="9">
        <f t="shared" si="8"/>
        <v>439166.66666666674</v>
      </c>
      <c r="AO12" s="9">
        <f t="shared" si="8"/>
        <v>439166.66666666674</v>
      </c>
      <c r="AP12" s="9">
        <f t="shared" si="8"/>
        <v>439166.66666666674</v>
      </c>
      <c r="AQ12" s="9">
        <f t="shared" si="8"/>
        <v>439166.66666666674</v>
      </c>
      <c r="AR12" s="9">
        <f t="shared" si="8"/>
        <v>439166.66666666674</v>
      </c>
      <c r="AS12" s="9">
        <f t="shared" si="8"/>
        <v>439166.66666666674</v>
      </c>
      <c r="AT12" s="9">
        <f t="shared" si="8"/>
        <v>439166.66666666674</v>
      </c>
      <c r="AU12" s="9">
        <f t="shared" si="8"/>
        <v>439166.66666666674</v>
      </c>
      <c r="AV12" s="9">
        <f t="shared" si="8"/>
        <v>439166.66666666674</v>
      </c>
      <c r="AW12" s="9">
        <f t="shared" si="8"/>
        <v>439166.66666666674</v>
      </c>
      <c r="AX12" s="9">
        <f t="shared" si="8"/>
        <v>527708.33333333337</v>
      </c>
      <c r="AY12" s="9">
        <f t="shared" si="8"/>
        <v>527708.33333333337</v>
      </c>
      <c r="AZ12" s="9">
        <f t="shared" si="8"/>
        <v>527708.33333333337</v>
      </c>
      <c r="BA12" s="9">
        <f t="shared" si="8"/>
        <v>527708.33333333337</v>
      </c>
      <c r="BB12" s="9">
        <f t="shared" si="8"/>
        <v>527708.33333333337</v>
      </c>
      <c r="BC12" s="9">
        <f t="shared" si="8"/>
        <v>527708.33333333337</v>
      </c>
      <c r="BD12" s="9">
        <f t="shared" si="8"/>
        <v>527708.33333333337</v>
      </c>
      <c r="BE12" s="9">
        <f t="shared" si="8"/>
        <v>527708.33333333337</v>
      </c>
      <c r="BF12" s="9">
        <f t="shared" si="8"/>
        <v>527708.33333333337</v>
      </c>
      <c r="BG12" s="9">
        <f t="shared" si="8"/>
        <v>527708.33333333337</v>
      </c>
      <c r="BH12" s="9">
        <f t="shared" si="8"/>
        <v>527708.33333333337</v>
      </c>
      <c r="BI12" s="9">
        <f t="shared" si="8"/>
        <v>527708.33333333337</v>
      </c>
      <c r="BJ12" s="9">
        <f t="shared" si="0"/>
        <v>1572500</v>
      </c>
      <c r="BK12" s="9">
        <f t="shared" si="1"/>
        <v>3145000</v>
      </c>
      <c r="BL12" s="9">
        <f t="shared" si="2"/>
        <v>4717500</v>
      </c>
      <c r="BM12" s="9">
        <f t="shared" si="3"/>
        <v>5270000.0000000028</v>
      </c>
      <c r="BN12" s="9">
        <f t="shared" si="4"/>
        <v>6332499.9999999991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N9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 activeCell="BK22" sqref="BK22"/>
    </sheetView>
  </sheetViews>
  <sheetFormatPr defaultRowHeight="14.4" outlineLevelCol="1" x14ac:dyDescent="0.3"/>
  <cols>
    <col min="1" max="1" width="34" customWidth="1"/>
    <col min="2" max="13" width="9.88671875" bestFit="1" customWidth="1"/>
    <col min="14" max="19" width="10.88671875" bestFit="1" customWidth="1"/>
    <col min="20" max="60" width="9" hidden="1" customWidth="1" outlineLevel="1"/>
    <col min="61" max="61" width="11.88671875" customWidth="1" outlineLevel="1"/>
    <col min="62" max="62" width="10.88671875" bestFit="1" customWidth="1"/>
    <col min="63" max="66" width="11.88671875" bestFit="1" customWidth="1"/>
  </cols>
  <sheetData>
    <row r="1" spans="1:66" ht="18" x14ac:dyDescent="0.35">
      <c r="A1" s="1" t="s">
        <v>101</v>
      </c>
    </row>
    <row r="2" spans="1:66" x14ac:dyDescent="0.3">
      <c r="A2" s="2" t="s">
        <v>102</v>
      </c>
    </row>
    <row r="4" spans="1:66" x14ac:dyDescent="0.3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  <c r="P4" s="3" t="s">
        <v>38</v>
      </c>
      <c r="Q4" s="3" t="s">
        <v>39</v>
      </c>
      <c r="R4" s="3" t="s">
        <v>40</v>
      </c>
      <c r="S4" s="3" t="s">
        <v>41</v>
      </c>
      <c r="T4" s="3" t="s">
        <v>42</v>
      </c>
      <c r="U4" s="3" t="s">
        <v>43</v>
      </c>
      <c r="V4" s="3" t="s">
        <v>44</v>
      </c>
      <c r="W4" s="3" t="s">
        <v>45</v>
      </c>
      <c r="X4" s="3" t="s">
        <v>46</v>
      </c>
      <c r="Y4" s="3" t="s">
        <v>47</v>
      </c>
      <c r="Z4" s="3" t="s">
        <v>48</v>
      </c>
      <c r="AA4" s="3" t="s">
        <v>49</v>
      </c>
      <c r="AB4" s="3" t="s">
        <v>50</v>
      </c>
      <c r="AC4" s="3" t="s">
        <v>51</v>
      </c>
      <c r="AD4" s="3" t="s">
        <v>52</v>
      </c>
      <c r="AE4" s="3" t="s">
        <v>53</v>
      </c>
      <c r="AF4" s="3" t="s">
        <v>54</v>
      </c>
      <c r="AG4" s="3" t="s">
        <v>55</v>
      </c>
      <c r="AH4" s="3" t="s">
        <v>56</v>
      </c>
      <c r="AI4" s="3" t="s">
        <v>57</v>
      </c>
      <c r="AJ4" s="3" t="s">
        <v>58</v>
      </c>
      <c r="AK4" s="3" t="s">
        <v>59</v>
      </c>
      <c r="AL4" s="3" t="s">
        <v>60</v>
      </c>
      <c r="AM4" s="3" t="s">
        <v>61</v>
      </c>
      <c r="AN4" s="3" t="s">
        <v>62</v>
      </c>
      <c r="AO4" s="3" t="s">
        <v>63</v>
      </c>
      <c r="AP4" s="3" t="s">
        <v>64</v>
      </c>
      <c r="AQ4" s="3" t="s">
        <v>65</v>
      </c>
      <c r="AR4" s="3" t="s">
        <v>66</v>
      </c>
      <c r="AS4" s="3" t="s">
        <v>67</v>
      </c>
      <c r="AT4" s="3" t="s">
        <v>68</v>
      </c>
      <c r="AU4" s="3" t="s">
        <v>69</v>
      </c>
      <c r="AV4" s="3" t="s">
        <v>70</v>
      </c>
      <c r="AW4" s="3" t="s">
        <v>71</v>
      </c>
      <c r="AX4" s="3" t="s">
        <v>72</v>
      </c>
      <c r="AY4" s="3" t="s">
        <v>73</v>
      </c>
      <c r="AZ4" s="3" t="s">
        <v>74</v>
      </c>
      <c r="BA4" s="3" t="s">
        <v>75</v>
      </c>
      <c r="BB4" s="3" t="s">
        <v>76</v>
      </c>
      <c r="BC4" s="3" t="s">
        <v>77</v>
      </c>
      <c r="BD4" s="3" t="s">
        <v>78</v>
      </c>
      <c r="BE4" s="3" t="s">
        <v>79</v>
      </c>
      <c r="BF4" s="3" t="s">
        <v>80</v>
      </c>
      <c r="BG4" s="3" t="s">
        <v>81</v>
      </c>
      <c r="BH4" s="3" t="s">
        <v>82</v>
      </c>
      <c r="BI4" s="3" t="s">
        <v>83</v>
      </c>
      <c r="BJ4" s="3" t="s">
        <v>3</v>
      </c>
      <c r="BK4" s="3" t="s">
        <v>4</v>
      </c>
      <c r="BL4" s="3" t="s">
        <v>5</v>
      </c>
      <c r="BM4" s="3" t="s">
        <v>6</v>
      </c>
      <c r="BN4" s="3" t="s">
        <v>7</v>
      </c>
    </row>
    <row r="5" spans="1:66" x14ac:dyDescent="0.3">
      <c r="A5" s="4" t="s">
        <v>85</v>
      </c>
      <c r="B5" s="12">
        <f>'00_Control'!B20</f>
        <v>0.5</v>
      </c>
      <c r="C5" s="12">
        <f>'00_Control'!C20</f>
        <v>0.5</v>
      </c>
      <c r="D5" s="12">
        <f>'00_Control'!D20</f>
        <v>0.5</v>
      </c>
      <c r="E5" s="12">
        <f>'00_Control'!E20</f>
        <v>0.5</v>
      </c>
      <c r="F5" s="12">
        <f>'00_Control'!F20</f>
        <v>0.5</v>
      </c>
      <c r="G5" s="12">
        <f>'00_Control'!G20</f>
        <v>0.5</v>
      </c>
      <c r="H5" s="12">
        <f>'00_Control'!H20</f>
        <v>0.5</v>
      </c>
      <c r="I5" s="12">
        <f>'00_Control'!I20</f>
        <v>0.5</v>
      </c>
      <c r="J5" s="12">
        <f>'00_Control'!J20</f>
        <v>0.5</v>
      </c>
      <c r="K5" s="12">
        <f>'00_Control'!K20</f>
        <v>0.5</v>
      </c>
      <c r="L5" s="12">
        <f>'00_Control'!L20</f>
        <v>0.5</v>
      </c>
      <c r="M5" s="12">
        <f>'00_Control'!M20</f>
        <v>0.5</v>
      </c>
      <c r="N5" s="12">
        <f>'00_Control'!N20</f>
        <v>1</v>
      </c>
      <c r="O5" s="12">
        <f>'00_Control'!O20</f>
        <v>1</v>
      </c>
      <c r="P5" s="12">
        <f>'00_Control'!P20</f>
        <v>1</v>
      </c>
      <c r="Q5" s="12">
        <f>'00_Control'!Q20</f>
        <v>1</v>
      </c>
      <c r="R5" s="12">
        <f>'00_Control'!R20</f>
        <v>1</v>
      </c>
      <c r="S5" s="12">
        <f>'00_Control'!S20</f>
        <v>1</v>
      </c>
      <c r="T5" s="12">
        <f>'00_Control'!T20</f>
        <v>1</v>
      </c>
      <c r="U5" s="12">
        <f>'00_Control'!U20</f>
        <v>1</v>
      </c>
      <c r="V5" s="12">
        <f>'00_Control'!V20</f>
        <v>1</v>
      </c>
      <c r="W5" s="12">
        <f>'00_Control'!W20</f>
        <v>1</v>
      </c>
      <c r="X5" s="12">
        <f>'00_Control'!X20</f>
        <v>1</v>
      </c>
      <c r="Y5" s="12">
        <f>'00_Control'!Y20</f>
        <v>1</v>
      </c>
      <c r="Z5" s="12">
        <f>'00_Control'!Z20</f>
        <v>1.5</v>
      </c>
      <c r="AA5" s="12">
        <f>'00_Control'!AA20</f>
        <v>1.5</v>
      </c>
      <c r="AB5" s="12">
        <f>'00_Control'!AB20</f>
        <v>1.5</v>
      </c>
      <c r="AC5" s="12">
        <f>'00_Control'!AC20</f>
        <v>1.5</v>
      </c>
      <c r="AD5" s="12">
        <f>'00_Control'!AD20</f>
        <v>1.5</v>
      </c>
      <c r="AE5" s="12">
        <f>'00_Control'!AE20</f>
        <v>1.5</v>
      </c>
      <c r="AF5" s="12">
        <f>'00_Control'!AF20</f>
        <v>1.5</v>
      </c>
      <c r="AG5" s="12">
        <f>'00_Control'!AG20</f>
        <v>1.5</v>
      </c>
      <c r="AH5" s="12">
        <f>'00_Control'!AH20</f>
        <v>1.5</v>
      </c>
      <c r="AI5" s="12">
        <f>'00_Control'!AI20</f>
        <v>1.5</v>
      </c>
      <c r="AJ5" s="12">
        <f>'00_Control'!AJ20</f>
        <v>1.5</v>
      </c>
      <c r="AK5" s="12">
        <f>'00_Control'!AK20</f>
        <v>1.5</v>
      </c>
      <c r="AL5" s="12">
        <f>'00_Control'!AL20</f>
        <v>1.6666666666666667</v>
      </c>
      <c r="AM5" s="12">
        <f>'00_Control'!AM20</f>
        <v>1.6666666666666667</v>
      </c>
      <c r="AN5" s="12">
        <f>'00_Control'!AN20</f>
        <v>1.6666666666666667</v>
      </c>
      <c r="AO5" s="12">
        <f>'00_Control'!AO20</f>
        <v>1.6666666666666667</v>
      </c>
      <c r="AP5" s="12">
        <f>'00_Control'!AP20</f>
        <v>1.6666666666666667</v>
      </c>
      <c r="AQ5" s="12">
        <f>'00_Control'!AQ20</f>
        <v>1.6666666666666667</v>
      </c>
      <c r="AR5" s="12">
        <f>'00_Control'!AR20</f>
        <v>1.6666666666666667</v>
      </c>
      <c r="AS5" s="12">
        <f>'00_Control'!AS20</f>
        <v>1.6666666666666667</v>
      </c>
      <c r="AT5" s="12">
        <f>'00_Control'!AT20</f>
        <v>1.6666666666666667</v>
      </c>
      <c r="AU5" s="12">
        <f>'00_Control'!AU20</f>
        <v>1.6666666666666667</v>
      </c>
      <c r="AV5" s="12">
        <f>'00_Control'!AV20</f>
        <v>1.6666666666666667</v>
      </c>
      <c r="AW5" s="12">
        <f>'00_Control'!AW20</f>
        <v>1.6666666666666667</v>
      </c>
      <c r="AX5" s="12">
        <f>'00_Control'!AX20</f>
        <v>2</v>
      </c>
      <c r="AY5" s="12">
        <f>'00_Control'!AY20</f>
        <v>2</v>
      </c>
      <c r="AZ5" s="12">
        <f>'00_Control'!AZ20</f>
        <v>2</v>
      </c>
      <c r="BA5" s="12">
        <f>'00_Control'!BA20</f>
        <v>2</v>
      </c>
      <c r="BB5" s="12">
        <f>'00_Control'!BB20</f>
        <v>2</v>
      </c>
      <c r="BC5" s="12">
        <f>'00_Control'!BC20</f>
        <v>2</v>
      </c>
      <c r="BD5" s="12">
        <f>'00_Control'!BD20</f>
        <v>2</v>
      </c>
      <c r="BE5" s="12">
        <f>'00_Control'!BE20</f>
        <v>2</v>
      </c>
      <c r="BF5" s="12">
        <f>'00_Control'!BF20</f>
        <v>2</v>
      </c>
      <c r="BG5" s="12">
        <f>'00_Control'!BG20</f>
        <v>2</v>
      </c>
      <c r="BH5" s="12">
        <f>'00_Control'!BH20</f>
        <v>2</v>
      </c>
      <c r="BI5" s="12">
        <f>'00_Control'!BI20</f>
        <v>2</v>
      </c>
      <c r="BJ5" s="12">
        <f>SUM(B5:M5)</f>
        <v>6</v>
      </c>
      <c r="BK5" s="12">
        <f>SUM(N5:Y5)</f>
        <v>12</v>
      </c>
      <c r="BL5" s="12">
        <f>SUM(Z5:AK5)</f>
        <v>18</v>
      </c>
      <c r="BM5" s="12">
        <f>SUM(AL5:AW5)</f>
        <v>20</v>
      </c>
      <c r="BN5" s="12">
        <f>SUM(AX5:BI5)</f>
        <v>24</v>
      </c>
    </row>
    <row r="6" spans="1:66" x14ac:dyDescent="0.3">
      <c r="A6" s="7" t="s">
        <v>103</v>
      </c>
      <c r="B6" s="9">
        <f>B5*'00_Control'!$N$11</f>
        <v>5000000</v>
      </c>
      <c r="C6" s="9">
        <f>C5*'00_Control'!$N$11</f>
        <v>5000000</v>
      </c>
      <c r="D6" s="9">
        <f>D5*'00_Control'!$N$11</f>
        <v>5000000</v>
      </c>
      <c r="E6" s="9">
        <f>E5*'00_Control'!$N$11</f>
        <v>5000000</v>
      </c>
      <c r="F6" s="9">
        <f>F5*'00_Control'!$N$11</f>
        <v>5000000</v>
      </c>
      <c r="G6" s="9">
        <f>G5*'00_Control'!$N$11</f>
        <v>5000000</v>
      </c>
      <c r="H6" s="9">
        <f>H5*'00_Control'!$N$11</f>
        <v>5000000</v>
      </c>
      <c r="I6" s="9">
        <f>I5*'00_Control'!$N$11</f>
        <v>5000000</v>
      </c>
      <c r="J6" s="9">
        <f>J5*'00_Control'!$N$11</f>
        <v>5000000</v>
      </c>
      <c r="K6" s="9">
        <f>K5*'00_Control'!$N$11</f>
        <v>5000000</v>
      </c>
      <c r="L6" s="9">
        <f>L5*'00_Control'!$N$11</f>
        <v>5000000</v>
      </c>
      <c r="M6" s="9">
        <f>M5*'00_Control'!$N$11</f>
        <v>5000000</v>
      </c>
      <c r="N6" s="9">
        <f>N5*'00_Control'!$N$11</f>
        <v>10000000</v>
      </c>
      <c r="O6" s="9">
        <f>O5*'00_Control'!$N$11</f>
        <v>10000000</v>
      </c>
      <c r="P6" s="9">
        <f>P5*'00_Control'!$N$11</f>
        <v>10000000</v>
      </c>
      <c r="Q6" s="9">
        <f>Q5*'00_Control'!$N$11</f>
        <v>10000000</v>
      </c>
      <c r="R6" s="9">
        <f>R5*'00_Control'!$N$11</f>
        <v>10000000</v>
      </c>
      <c r="S6" s="9">
        <f>S5*'00_Control'!$N$11</f>
        <v>10000000</v>
      </c>
      <c r="T6" s="9">
        <f>T5*'00_Control'!$N$11</f>
        <v>10000000</v>
      </c>
      <c r="U6" s="9">
        <f>U5*'00_Control'!$N$11</f>
        <v>10000000</v>
      </c>
      <c r="V6" s="9">
        <f>V5*'00_Control'!$N$11</f>
        <v>10000000</v>
      </c>
      <c r="W6" s="9">
        <f>W5*'00_Control'!$N$11</f>
        <v>10000000</v>
      </c>
      <c r="X6" s="9">
        <f>X5*'00_Control'!$N$11</f>
        <v>10000000</v>
      </c>
      <c r="Y6" s="9">
        <f>Y5*'00_Control'!$N$11</f>
        <v>10000000</v>
      </c>
      <c r="Z6" s="9">
        <f>Z5*'00_Control'!$N$11</f>
        <v>15000000</v>
      </c>
      <c r="AA6" s="9">
        <f>AA5*'00_Control'!$N$11</f>
        <v>15000000</v>
      </c>
      <c r="AB6" s="9">
        <f>AB5*'00_Control'!$N$11</f>
        <v>15000000</v>
      </c>
      <c r="AC6" s="9">
        <f>AC5*'00_Control'!$N$11</f>
        <v>15000000</v>
      </c>
      <c r="AD6" s="9">
        <f>AD5*'00_Control'!$N$11</f>
        <v>15000000</v>
      </c>
      <c r="AE6" s="9">
        <f>AE5*'00_Control'!$N$11</f>
        <v>15000000</v>
      </c>
      <c r="AF6" s="9">
        <f>AF5*'00_Control'!$N$11</f>
        <v>15000000</v>
      </c>
      <c r="AG6" s="9">
        <f>AG5*'00_Control'!$N$11</f>
        <v>15000000</v>
      </c>
      <c r="AH6" s="9">
        <f>AH5*'00_Control'!$N$11</f>
        <v>15000000</v>
      </c>
      <c r="AI6" s="9">
        <f>AI5*'00_Control'!$N$11</f>
        <v>15000000</v>
      </c>
      <c r="AJ6" s="9">
        <f>AJ5*'00_Control'!$N$11</f>
        <v>15000000</v>
      </c>
      <c r="AK6" s="9">
        <f>AK5*'00_Control'!$N$11</f>
        <v>15000000</v>
      </c>
      <c r="AL6" s="9">
        <f>AL5*'00_Control'!$N$11</f>
        <v>16666666.666666668</v>
      </c>
      <c r="AM6" s="9">
        <f>AM5*'00_Control'!$N$11</f>
        <v>16666666.666666668</v>
      </c>
      <c r="AN6" s="9">
        <f>AN5*'00_Control'!$N$11</f>
        <v>16666666.666666668</v>
      </c>
      <c r="AO6" s="9">
        <f>AO5*'00_Control'!$N$11</f>
        <v>16666666.666666668</v>
      </c>
      <c r="AP6" s="9">
        <f>AP5*'00_Control'!$N$11</f>
        <v>16666666.666666668</v>
      </c>
      <c r="AQ6" s="9">
        <f>AQ5*'00_Control'!$N$11</f>
        <v>16666666.666666668</v>
      </c>
      <c r="AR6" s="9">
        <f>AR5*'00_Control'!$N$11</f>
        <v>16666666.666666668</v>
      </c>
      <c r="AS6" s="9">
        <f>AS5*'00_Control'!$N$11</f>
        <v>16666666.666666668</v>
      </c>
      <c r="AT6" s="9">
        <f>AT5*'00_Control'!$N$11</f>
        <v>16666666.666666668</v>
      </c>
      <c r="AU6" s="9">
        <f>AU5*'00_Control'!$N$11</f>
        <v>16666666.666666668</v>
      </c>
      <c r="AV6" s="9">
        <f>AV5*'00_Control'!$N$11</f>
        <v>16666666.666666668</v>
      </c>
      <c r="AW6" s="9">
        <f>AW5*'00_Control'!$N$11</f>
        <v>16666666.666666668</v>
      </c>
      <c r="AX6" s="9">
        <f>AX5*'00_Control'!$N$11</f>
        <v>20000000</v>
      </c>
      <c r="AY6" s="9">
        <f>AY5*'00_Control'!$N$11</f>
        <v>20000000</v>
      </c>
      <c r="AZ6" s="9">
        <f>AZ5*'00_Control'!$N$11</f>
        <v>20000000</v>
      </c>
      <c r="BA6" s="9">
        <f>BA5*'00_Control'!$N$11</f>
        <v>20000000</v>
      </c>
      <c r="BB6" s="9">
        <f>BB5*'00_Control'!$N$11</f>
        <v>20000000</v>
      </c>
      <c r="BC6" s="9">
        <f>BC5*'00_Control'!$N$11</f>
        <v>20000000</v>
      </c>
      <c r="BD6" s="9">
        <f>BD5*'00_Control'!$N$11</f>
        <v>20000000</v>
      </c>
      <c r="BE6" s="9">
        <f>BE5*'00_Control'!$N$11</f>
        <v>20000000</v>
      </c>
      <c r="BF6" s="9">
        <f>BF5*'00_Control'!$N$11</f>
        <v>20000000</v>
      </c>
      <c r="BG6" s="9">
        <f>BG5*'00_Control'!$N$11</f>
        <v>20000000</v>
      </c>
      <c r="BH6" s="9">
        <f>BH5*'00_Control'!$N$11</f>
        <v>20000000</v>
      </c>
      <c r="BI6" s="9">
        <f>BI5*'00_Control'!$N$11</f>
        <v>20000000</v>
      </c>
      <c r="BJ6" s="9">
        <f>SUM(B6:M6)</f>
        <v>60000000</v>
      </c>
      <c r="BK6" s="9">
        <f>SUM(N6:Y6)</f>
        <v>120000000</v>
      </c>
      <c r="BL6" s="9">
        <f>SUM(Z6:AK6)</f>
        <v>180000000</v>
      </c>
      <c r="BM6" s="9">
        <f>SUM(AL6:AW6)</f>
        <v>200000000</v>
      </c>
      <c r="BN6" s="9">
        <f>SUM(AX6:BI6)</f>
        <v>240000000</v>
      </c>
    </row>
    <row r="7" spans="1:66" x14ac:dyDescent="0.3">
      <c r="A7" s="4" t="s">
        <v>104</v>
      </c>
      <c r="B7" s="6">
        <f>B6*'00_Control'!$N$12</f>
        <v>625000</v>
      </c>
      <c r="C7" s="6">
        <f>C6*'00_Control'!$N$12</f>
        <v>625000</v>
      </c>
      <c r="D7" s="6">
        <f>D6*'00_Control'!$N$12</f>
        <v>625000</v>
      </c>
      <c r="E7" s="6">
        <f>E6*'00_Control'!$N$12</f>
        <v>625000</v>
      </c>
      <c r="F7" s="6">
        <f>F6*'00_Control'!$N$12</f>
        <v>625000</v>
      </c>
      <c r="G7" s="6">
        <f>G6*'00_Control'!$N$12</f>
        <v>625000</v>
      </c>
      <c r="H7" s="6">
        <f>H6*'00_Control'!$N$12</f>
        <v>625000</v>
      </c>
      <c r="I7" s="6">
        <f>I6*'00_Control'!$N$12</f>
        <v>625000</v>
      </c>
      <c r="J7" s="6">
        <f>J6*'00_Control'!$N$12</f>
        <v>625000</v>
      </c>
      <c r="K7" s="6">
        <f>K6*'00_Control'!$N$12</f>
        <v>625000</v>
      </c>
      <c r="L7" s="6">
        <f>L6*'00_Control'!$N$12</f>
        <v>625000</v>
      </c>
      <c r="M7" s="6">
        <f>M6*'00_Control'!$N$12</f>
        <v>625000</v>
      </c>
      <c r="N7" s="6">
        <f>N6*'00_Control'!$N$12</f>
        <v>1250000</v>
      </c>
      <c r="O7" s="6">
        <f>O6*'00_Control'!$N$12</f>
        <v>1250000</v>
      </c>
      <c r="P7" s="6">
        <f>P6*'00_Control'!$N$12</f>
        <v>1250000</v>
      </c>
      <c r="Q7" s="6">
        <f>Q6*'00_Control'!$N$12</f>
        <v>1250000</v>
      </c>
      <c r="R7" s="6">
        <f>R6*'00_Control'!$N$12</f>
        <v>1250000</v>
      </c>
      <c r="S7" s="6">
        <f>S6*'00_Control'!$N$12</f>
        <v>1250000</v>
      </c>
      <c r="T7" s="6">
        <f>T6*'00_Control'!$N$12</f>
        <v>1250000</v>
      </c>
      <c r="U7" s="6">
        <f>U6*'00_Control'!$N$12</f>
        <v>1250000</v>
      </c>
      <c r="V7" s="6">
        <f>V6*'00_Control'!$N$12</f>
        <v>1250000</v>
      </c>
      <c r="W7" s="6">
        <f>W6*'00_Control'!$N$12</f>
        <v>1250000</v>
      </c>
      <c r="X7" s="6">
        <f>X6*'00_Control'!$N$12</f>
        <v>1250000</v>
      </c>
      <c r="Y7" s="6">
        <f>Y6*'00_Control'!$N$12</f>
        <v>1250000</v>
      </c>
      <c r="Z7" s="6">
        <f>Z6*'00_Control'!$N$12</f>
        <v>1875000</v>
      </c>
      <c r="AA7" s="6">
        <f>AA6*'00_Control'!$N$12</f>
        <v>1875000</v>
      </c>
      <c r="AB7" s="6">
        <f>AB6*'00_Control'!$N$12</f>
        <v>1875000</v>
      </c>
      <c r="AC7" s="6">
        <f>AC6*'00_Control'!$N$12</f>
        <v>1875000</v>
      </c>
      <c r="AD7" s="6">
        <f>AD6*'00_Control'!$N$12</f>
        <v>1875000</v>
      </c>
      <c r="AE7" s="6">
        <f>AE6*'00_Control'!$N$12</f>
        <v>1875000</v>
      </c>
      <c r="AF7" s="6">
        <f>AF6*'00_Control'!$N$12</f>
        <v>1875000</v>
      </c>
      <c r="AG7" s="6">
        <f>AG6*'00_Control'!$N$12</f>
        <v>1875000</v>
      </c>
      <c r="AH7" s="6">
        <f>AH6*'00_Control'!$N$12</f>
        <v>1875000</v>
      </c>
      <c r="AI7" s="6">
        <f>AI6*'00_Control'!$N$12</f>
        <v>1875000</v>
      </c>
      <c r="AJ7" s="6">
        <f>AJ6*'00_Control'!$N$12</f>
        <v>1875000</v>
      </c>
      <c r="AK7" s="6">
        <f>AK6*'00_Control'!$N$12</f>
        <v>1875000</v>
      </c>
      <c r="AL7" s="6">
        <f>AL6*'00_Control'!$N$12</f>
        <v>2083333.3333333335</v>
      </c>
      <c r="AM7" s="6">
        <f>AM6*'00_Control'!$N$12</f>
        <v>2083333.3333333335</v>
      </c>
      <c r="AN7" s="6">
        <f>AN6*'00_Control'!$N$12</f>
        <v>2083333.3333333335</v>
      </c>
      <c r="AO7" s="6">
        <f>AO6*'00_Control'!$N$12</f>
        <v>2083333.3333333335</v>
      </c>
      <c r="AP7" s="6">
        <f>AP6*'00_Control'!$N$12</f>
        <v>2083333.3333333335</v>
      </c>
      <c r="AQ7" s="6">
        <f>AQ6*'00_Control'!$N$12</f>
        <v>2083333.3333333335</v>
      </c>
      <c r="AR7" s="6">
        <f>AR6*'00_Control'!$N$12</f>
        <v>2083333.3333333335</v>
      </c>
      <c r="AS7" s="6">
        <f>AS6*'00_Control'!$N$12</f>
        <v>2083333.3333333335</v>
      </c>
      <c r="AT7" s="6">
        <f>AT6*'00_Control'!$N$12</f>
        <v>2083333.3333333335</v>
      </c>
      <c r="AU7" s="6">
        <f>AU6*'00_Control'!$N$12</f>
        <v>2083333.3333333335</v>
      </c>
      <c r="AV7" s="6">
        <f>AV6*'00_Control'!$N$12</f>
        <v>2083333.3333333335</v>
      </c>
      <c r="AW7" s="6">
        <f>AW6*'00_Control'!$N$12</f>
        <v>2083333.3333333335</v>
      </c>
      <c r="AX7" s="6">
        <f>AX6*'00_Control'!$N$12</f>
        <v>2500000</v>
      </c>
      <c r="AY7" s="6">
        <f>AY6*'00_Control'!$N$12</f>
        <v>2500000</v>
      </c>
      <c r="AZ7" s="6">
        <f>AZ6*'00_Control'!$N$12</f>
        <v>2500000</v>
      </c>
      <c r="BA7" s="6">
        <f>BA6*'00_Control'!$N$12</f>
        <v>2500000</v>
      </c>
      <c r="BB7" s="6">
        <f>BB6*'00_Control'!$N$12</f>
        <v>2500000</v>
      </c>
      <c r="BC7" s="6">
        <f>BC6*'00_Control'!$N$12</f>
        <v>2500000</v>
      </c>
      <c r="BD7" s="6">
        <f>BD6*'00_Control'!$N$12</f>
        <v>2500000</v>
      </c>
      <c r="BE7" s="6">
        <f>BE6*'00_Control'!$N$12</f>
        <v>2500000</v>
      </c>
      <c r="BF7" s="6">
        <f>BF6*'00_Control'!$N$12</f>
        <v>2500000</v>
      </c>
      <c r="BG7" s="6">
        <f>BG6*'00_Control'!$N$12</f>
        <v>2500000</v>
      </c>
      <c r="BH7" s="6">
        <f>BH6*'00_Control'!$N$12</f>
        <v>2500000</v>
      </c>
      <c r="BI7" s="6">
        <f>BI6*'00_Control'!$N$12</f>
        <v>2500000</v>
      </c>
      <c r="BJ7" s="6">
        <f>SUM(B7:M7)</f>
        <v>7500000</v>
      </c>
      <c r="BK7" s="6">
        <f>SUM(N7:Y7)</f>
        <v>15000000</v>
      </c>
      <c r="BL7" s="6">
        <f>SUM(Z7:AK7)</f>
        <v>22500000</v>
      </c>
      <c r="BM7" s="6">
        <f>SUM(AL7:AW7)</f>
        <v>25000000</v>
      </c>
      <c r="BN7" s="6">
        <f>SUM(AX7:BI7)</f>
        <v>30000000</v>
      </c>
    </row>
    <row r="8" spans="1:66" x14ac:dyDescent="0.3">
      <c r="A8" s="7" t="s">
        <v>105</v>
      </c>
      <c r="B8" s="9">
        <f>B7</f>
        <v>625000</v>
      </c>
      <c r="C8" s="9">
        <f t="shared" ref="C8:AH8" si="0">B8+C7</f>
        <v>1250000</v>
      </c>
      <c r="D8" s="9">
        <f t="shared" si="0"/>
        <v>1875000</v>
      </c>
      <c r="E8" s="9">
        <f t="shared" si="0"/>
        <v>2500000</v>
      </c>
      <c r="F8" s="9">
        <f t="shared" si="0"/>
        <v>3125000</v>
      </c>
      <c r="G8" s="9">
        <f t="shared" si="0"/>
        <v>3750000</v>
      </c>
      <c r="H8" s="9">
        <f t="shared" si="0"/>
        <v>4375000</v>
      </c>
      <c r="I8" s="9">
        <f t="shared" si="0"/>
        <v>5000000</v>
      </c>
      <c r="J8" s="9">
        <f t="shared" si="0"/>
        <v>5625000</v>
      </c>
      <c r="K8" s="9">
        <f t="shared" si="0"/>
        <v>6250000</v>
      </c>
      <c r="L8" s="9">
        <f t="shared" si="0"/>
        <v>6875000</v>
      </c>
      <c r="M8" s="9">
        <f t="shared" si="0"/>
        <v>7500000</v>
      </c>
      <c r="N8" s="9">
        <f t="shared" si="0"/>
        <v>8750000</v>
      </c>
      <c r="O8" s="9">
        <f t="shared" si="0"/>
        <v>10000000</v>
      </c>
      <c r="P8" s="9">
        <f t="shared" si="0"/>
        <v>11250000</v>
      </c>
      <c r="Q8" s="9">
        <f t="shared" si="0"/>
        <v>12500000</v>
      </c>
      <c r="R8" s="9">
        <f t="shared" si="0"/>
        <v>13750000</v>
      </c>
      <c r="S8" s="9">
        <f t="shared" si="0"/>
        <v>15000000</v>
      </c>
      <c r="T8" s="9">
        <f t="shared" si="0"/>
        <v>16250000</v>
      </c>
      <c r="U8" s="9">
        <f t="shared" si="0"/>
        <v>17500000</v>
      </c>
      <c r="V8" s="9">
        <f t="shared" si="0"/>
        <v>18750000</v>
      </c>
      <c r="W8" s="9">
        <f t="shared" si="0"/>
        <v>20000000</v>
      </c>
      <c r="X8" s="9">
        <f t="shared" si="0"/>
        <v>21250000</v>
      </c>
      <c r="Y8" s="9">
        <f t="shared" si="0"/>
        <v>22500000</v>
      </c>
      <c r="Z8" s="9">
        <f t="shared" si="0"/>
        <v>24375000</v>
      </c>
      <c r="AA8" s="9">
        <f t="shared" si="0"/>
        <v>26250000</v>
      </c>
      <c r="AB8" s="9">
        <f t="shared" si="0"/>
        <v>28125000</v>
      </c>
      <c r="AC8" s="9">
        <f t="shared" si="0"/>
        <v>30000000</v>
      </c>
      <c r="AD8" s="9">
        <f t="shared" si="0"/>
        <v>31875000</v>
      </c>
      <c r="AE8" s="9">
        <f t="shared" si="0"/>
        <v>33750000</v>
      </c>
      <c r="AF8" s="9">
        <f t="shared" si="0"/>
        <v>35625000</v>
      </c>
      <c r="AG8" s="9">
        <f t="shared" si="0"/>
        <v>37500000</v>
      </c>
      <c r="AH8" s="9">
        <f t="shared" si="0"/>
        <v>39375000</v>
      </c>
      <c r="AI8" s="9">
        <f t="shared" ref="AI8:BN8" si="1">AH8+AI7</f>
        <v>41250000</v>
      </c>
      <c r="AJ8" s="9">
        <f t="shared" si="1"/>
        <v>43125000</v>
      </c>
      <c r="AK8" s="9">
        <f t="shared" si="1"/>
        <v>45000000</v>
      </c>
      <c r="AL8" s="9">
        <f t="shared" si="1"/>
        <v>47083333.333333336</v>
      </c>
      <c r="AM8" s="9">
        <f t="shared" si="1"/>
        <v>49166666.666666672</v>
      </c>
      <c r="AN8" s="9">
        <f t="shared" si="1"/>
        <v>51250000.000000007</v>
      </c>
      <c r="AO8" s="9">
        <f t="shared" si="1"/>
        <v>53333333.333333343</v>
      </c>
      <c r="AP8" s="9">
        <f t="shared" si="1"/>
        <v>55416666.666666679</v>
      </c>
      <c r="AQ8" s="9">
        <f t="shared" si="1"/>
        <v>57500000.000000015</v>
      </c>
      <c r="AR8" s="9">
        <f t="shared" si="1"/>
        <v>59583333.333333351</v>
      </c>
      <c r="AS8" s="9">
        <f t="shared" si="1"/>
        <v>61666666.666666687</v>
      </c>
      <c r="AT8" s="9">
        <f t="shared" si="1"/>
        <v>63750000.000000022</v>
      </c>
      <c r="AU8" s="9">
        <f t="shared" si="1"/>
        <v>65833333.333333358</v>
      </c>
      <c r="AV8" s="9">
        <f t="shared" si="1"/>
        <v>67916666.666666687</v>
      </c>
      <c r="AW8" s="9">
        <f t="shared" si="1"/>
        <v>70000000.000000015</v>
      </c>
      <c r="AX8" s="9">
        <f t="shared" si="1"/>
        <v>72500000.000000015</v>
      </c>
      <c r="AY8" s="9">
        <f t="shared" si="1"/>
        <v>75000000.000000015</v>
      </c>
      <c r="AZ8" s="9">
        <f t="shared" si="1"/>
        <v>77500000.000000015</v>
      </c>
      <c r="BA8" s="9">
        <f t="shared" si="1"/>
        <v>80000000.000000015</v>
      </c>
      <c r="BB8" s="9">
        <f t="shared" si="1"/>
        <v>82500000.000000015</v>
      </c>
      <c r="BC8" s="9">
        <f t="shared" si="1"/>
        <v>85000000.000000015</v>
      </c>
      <c r="BD8" s="9">
        <f t="shared" si="1"/>
        <v>87500000.000000015</v>
      </c>
      <c r="BE8" s="9">
        <f t="shared" si="1"/>
        <v>90000000.000000015</v>
      </c>
      <c r="BF8" s="9">
        <f t="shared" si="1"/>
        <v>92500000.000000015</v>
      </c>
      <c r="BG8" s="9">
        <f t="shared" si="1"/>
        <v>95000000.000000015</v>
      </c>
      <c r="BH8" s="9">
        <f t="shared" si="1"/>
        <v>97500000.000000015</v>
      </c>
      <c r="BI8" s="9">
        <f t="shared" si="1"/>
        <v>100000000.00000001</v>
      </c>
      <c r="BJ8" s="9">
        <f>M8</f>
        <v>7500000</v>
      </c>
      <c r="BK8" s="9">
        <f>Y8</f>
        <v>22500000</v>
      </c>
      <c r="BL8" s="9">
        <f>AK8</f>
        <v>45000000</v>
      </c>
      <c r="BM8" s="9">
        <f>AW8</f>
        <v>70000000.000000015</v>
      </c>
      <c r="BN8" s="9">
        <f>BI8</f>
        <v>100000000.00000001</v>
      </c>
    </row>
    <row r="9" spans="1:66" x14ac:dyDescent="0.3">
      <c r="A9" s="4" t="s">
        <v>106</v>
      </c>
      <c r="B9" s="6">
        <f>B8*'00_Control'!$N$15/12</f>
        <v>5208.333333333333</v>
      </c>
      <c r="C9" s="6">
        <f>C8*'00_Control'!$N$15/12</f>
        <v>10416.666666666666</v>
      </c>
      <c r="D9" s="6">
        <f>D8*'00_Control'!$N$15/12</f>
        <v>15625</v>
      </c>
      <c r="E9" s="6">
        <f>E8*'00_Control'!$N$15/12</f>
        <v>20833.333333333332</v>
      </c>
      <c r="F9" s="6">
        <f>F8*'00_Control'!$N$15/12</f>
        <v>26041.666666666668</v>
      </c>
      <c r="G9" s="6">
        <f>G8*'00_Control'!$N$15/12</f>
        <v>31250</v>
      </c>
      <c r="H9" s="6">
        <f>H8*'00_Control'!$N$15/12</f>
        <v>36458.333333333336</v>
      </c>
      <c r="I9" s="6">
        <f>I8*'00_Control'!$N$15/12</f>
        <v>41666.666666666664</v>
      </c>
      <c r="J9" s="6">
        <f>J8*'00_Control'!$N$15/12</f>
        <v>46875</v>
      </c>
      <c r="K9" s="6">
        <f>K8*'00_Control'!$N$15/12</f>
        <v>52083.333333333336</v>
      </c>
      <c r="L9" s="6">
        <f>L8*'00_Control'!$N$15/12</f>
        <v>57291.666666666664</v>
      </c>
      <c r="M9" s="6">
        <f>M8*'00_Control'!$N$15/12</f>
        <v>62500</v>
      </c>
      <c r="N9" s="6">
        <f>N8*'00_Control'!$N$15/12</f>
        <v>72916.666666666672</v>
      </c>
      <c r="O9" s="6">
        <f>O8*'00_Control'!$N$15/12</f>
        <v>83333.333333333328</v>
      </c>
      <c r="P9" s="6">
        <f>P8*'00_Control'!$N$15/12</f>
        <v>93750</v>
      </c>
      <c r="Q9" s="6">
        <f>Q8*'00_Control'!$N$15/12</f>
        <v>104166.66666666667</v>
      </c>
      <c r="R9" s="6">
        <f>R8*'00_Control'!$N$15/12</f>
        <v>114583.33333333333</v>
      </c>
      <c r="S9" s="6">
        <f>S8*'00_Control'!$N$15/12</f>
        <v>125000</v>
      </c>
      <c r="T9" s="6">
        <f>T8*'00_Control'!$N$15/12</f>
        <v>135416.66666666666</v>
      </c>
      <c r="U9" s="6">
        <f>U8*'00_Control'!$N$15/12</f>
        <v>145833.33333333334</v>
      </c>
      <c r="V9" s="6">
        <f>V8*'00_Control'!$N$15/12</f>
        <v>156250</v>
      </c>
      <c r="W9" s="6">
        <f>W8*'00_Control'!$N$15/12</f>
        <v>166666.66666666666</v>
      </c>
      <c r="X9" s="6">
        <f>X8*'00_Control'!$N$15/12</f>
        <v>177083.33333333334</v>
      </c>
      <c r="Y9" s="6">
        <f>Y8*'00_Control'!$N$15/12</f>
        <v>187500</v>
      </c>
      <c r="Z9" s="6">
        <f>Z8*'00_Control'!$N$15/12</f>
        <v>203125</v>
      </c>
      <c r="AA9" s="6">
        <f>AA8*'00_Control'!$N$15/12</f>
        <v>218750</v>
      </c>
      <c r="AB9" s="6">
        <f>AB8*'00_Control'!$N$15/12</f>
        <v>234375</v>
      </c>
      <c r="AC9" s="6">
        <f>AC8*'00_Control'!$N$15/12</f>
        <v>250000</v>
      </c>
      <c r="AD9" s="6">
        <f>AD8*'00_Control'!$N$15/12</f>
        <v>265625</v>
      </c>
      <c r="AE9" s="6">
        <f>AE8*'00_Control'!$N$15/12</f>
        <v>281250</v>
      </c>
      <c r="AF9" s="6">
        <f>AF8*'00_Control'!$N$15/12</f>
        <v>296875</v>
      </c>
      <c r="AG9" s="6">
        <f>AG8*'00_Control'!$N$15/12</f>
        <v>312500</v>
      </c>
      <c r="AH9" s="6">
        <f>AH8*'00_Control'!$N$15/12</f>
        <v>328125</v>
      </c>
      <c r="AI9" s="6">
        <f>AI8*'00_Control'!$N$15/12</f>
        <v>343750</v>
      </c>
      <c r="AJ9" s="6">
        <f>AJ8*'00_Control'!$N$15/12</f>
        <v>359375</v>
      </c>
      <c r="AK9" s="6">
        <f>AK8*'00_Control'!$N$15/12</f>
        <v>375000</v>
      </c>
      <c r="AL9" s="6">
        <f>AL8*'00_Control'!$N$15/12</f>
        <v>392361.11111111118</v>
      </c>
      <c r="AM9" s="6">
        <f>AM8*'00_Control'!$N$15/12</f>
        <v>409722.22222222225</v>
      </c>
      <c r="AN9" s="6">
        <f>AN8*'00_Control'!$N$15/12</f>
        <v>427083.33333333343</v>
      </c>
      <c r="AO9" s="6">
        <f>AO8*'00_Control'!$N$15/12</f>
        <v>444444.44444444455</v>
      </c>
      <c r="AP9" s="6">
        <f>AP8*'00_Control'!$N$15/12</f>
        <v>461805.55555555568</v>
      </c>
      <c r="AQ9" s="6">
        <f>AQ8*'00_Control'!$N$15/12</f>
        <v>479166.6666666668</v>
      </c>
      <c r="AR9" s="6">
        <f>AR8*'00_Control'!$N$15/12</f>
        <v>496527.77777777798</v>
      </c>
      <c r="AS9" s="6">
        <f>AS8*'00_Control'!$N$15/12</f>
        <v>513888.88888888905</v>
      </c>
      <c r="AT9" s="6">
        <f>AT8*'00_Control'!$N$15/12</f>
        <v>531250.00000000023</v>
      </c>
      <c r="AU9" s="6">
        <f>AU8*'00_Control'!$N$15/12</f>
        <v>548611.11111111136</v>
      </c>
      <c r="AV9" s="6">
        <f>AV8*'00_Control'!$N$15/12</f>
        <v>565972.22222222236</v>
      </c>
      <c r="AW9" s="6">
        <f>AW8*'00_Control'!$N$15/12</f>
        <v>583333.33333333349</v>
      </c>
      <c r="AX9" s="6">
        <f>AX8*'00_Control'!$N$15/12</f>
        <v>604166.66666666686</v>
      </c>
      <c r="AY9" s="6">
        <f>AY8*'00_Control'!$N$15/12</f>
        <v>625000.00000000012</v>
      </c>
      <c r="AZ9" s="6">
        <f>AZ8*'00_Control'!$N$15/12</f>
        <v>645833.33333333349</v>
      </c>
      <c r="BA9" s="6">
        <f>BA8*'00_Control'!$N$15/12</f>
        <v>666666.66666666686</v>
      </c>
      <c r="BB9" s="6">
        <f>BB8*'00_Control'!$N$15/12</f>
        <v>687500.00000000012</v>
      </c>
      <c r="BC9" s="6">
        <f>BC8*'00_Control'!$N$15/12</f>
        <v>708333.33333333349</v>
      </c>
      <c r="BD9" s="6">
        <f>BD8*'00_Control'!$N$15/12</f>
        <v>729166.66666666686</v>
      </c>
      <c r="BE9" s="6">
        <f>BE8*'00_Control'!$N$15/12</f>
        <v>750000.00000000012</v>
      </c>
      <c r="BF9" s="6">
        <f>BF8*'00_Control'!$N$15/12</f>
        <v>770833.33333333349</v>
      </c>
      <c r="BG9" s="6">
        <f>BG8*'00_Control'!$N$15/12</f>
        <v>791666.66666666686</v>
      </c>
      <c r="BH9" s="6">
        <f>BH8*'00_Control'!$N$15/12</f>
        <v>812500.00000000012</v>
      </c>
      <c r="BI9" s="6">
        <f>BI8*'00_Control'!$N$15/12</f>
        <v>833333.33333333349</v>
      </c>
      <c r="BJ9" s="6">
        <f>SUM(B9:M9)</f>
        <v>406250</v>
      </c>
      <c r="BK9" s="6">
        <f>SUM(N9:Y9)</f>
        <v>1562500</v>
      </c>
      <c r="BL9" s="6">
        <f>SUM(Z9:AK9)</f>
        <v>3468750</v>
      </c>
      <c r="BM9" s="6">
        <f>SUM(AL9:AW9)</f>
        <v>5854166.6666666679</v>
      </c>
      <c r="BN9" s="6">
        <f>SUM(AX9:BI9)</f>
        <v>8625000.0000000019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15"/>
  <sheetViews>
    <sheetView showGridLines="0" zoomScaleNormal="100" workbookViewId="0">
      <pane xSplit="1" ySplit="3" topLeftCell="B4" activePane="bottomRight" state="frozen"/>
      <selection pane="topRight"/>
      <selection pane="bottomLeft"/>
      <selection pane="bottomRight" activeCell="B27" sqref="B27"/>
    </sheetView>
  </sheetViews>
  <sheetFormatPr defaultRowHeight="14.4" outlineLevelCol="1" x14ac:dyDescent="0.3"/>
  <cols>
    <col min="1" max="1" width="34" customWidth="1"/>
    <col min="2" max="8" width="9.88671875" bestFit="1" customWidth="1"/>
    <col min="9" max="9" width="11.109375" bestFit="1" customWidth="1"/>
    <col min="10" max="10" width="9.88671875" bestFit="1" customWidth="1"/>
    <col min="11" max="11" width="14.5546875" customWidth="1"/>
    <col min="12" max="12" width="12.109375" bestFit="1" customWidth="1"/>
    <col min="13" max="13" width="9.88671875" bestFit="1" customWidth="1"/>
    <col min="14" max="14" width="12.109375" bestFit="1" customWidth="1"/>
    <col min="15" max="19" width="10.88671875" bestFit="1" customWidth="1"/>
    <col min="20" max="61" width="9" hidden="1" customWidth="1" outlineLevel="1"/>
    <col min="62" max="62" width="10.88671875" bestFit="1" customWidth="1" collapsed="1"/>
    <col min="63" max="66" width="11.88671875" bestFit="1" customWidth="1"/>
  </cols>
  <sheetData>
    <row r="1" spans="1:66" ht="18" x14ac:dyDescent="0.35">
      <c r="A1" s="1" t="s">
        <v>107</v>
      </c>
      <c r="F1" s="18" t="s">
        <v>108</v>
      </c>
      <c r="G1" s="18"/>
      <c r="H1" s="19"/>
      <c r="I1" s="14">
        <f>SUM(BJ10:BN10)</f>
        <v>76750000</v>
      </c>
      <c r="K1" s="17" t="s">
        <v>109</v>
      </c>
      <c r="L1" s="18"/>
      <c r="M1" s="19"/>
      <c r="N1" s="14">
        <f>SUM(BJ12:BN12)</f>
        <v>800000000</v>
      </c>
    </row>
    <row r="2" spans="1:66" x14ac:dyDescent="0.3">
      <c r="A2" s="2" t="s">
        <v>110</v>
      </c>
      <c r="F2" s="18" t="s">
        <v>111</v>
      </c>
      <c r="G2" s="18"/>
      <c r="H2" s="19"/>
      <c r="I2" s="14">
        <f>SUM(BJ11:BN11)</f>
        <v>41837500</v>
      </c>
      <c r="K2" s="17" t="s">
        <v>112</v>
      </c>
      <c r="L2" s="18"/>
      <c r="M2" s="19"/>
      <c r="N2" s="14">
        <f>BN14</f>
        <v>100000000.00000001</v>
      </c>
    </row>
    <row r="4" spans="1:66" x14ac:dyDescent="0.3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  <c r="P4" s="3" t="s">
        <v>38</v>
      </c>
      <c r="Q4" s="3" t="s">
        <v>39</v>
      </c>
      <c r="R4" s="3" t="s">
        <v>40</v>
      </c>
      <c r="S4" s="3" t="s">
        <v>41</v>
      </c>
      <c r="T4" s="3" t="s">
        <v>42</v>
      </c>
      <c r="U4" s="3" t="s">
        <v>43</v>
      </c>
      <c r="V4" s="3" t="s">
        <v>44</v>
      </c>
      <c r="W4" s="3" t="s">
        <v>45</v>
      </c>
      <c r="X4" s="3" t="s">
        <v>46</v>
      </c>
      <c r="Y4" s="3" t="s">
        <v>47</v>
      </c>
      <c r="Z4" s="3" t="s">
        <v>48</v>
      </c>
      <c r="AA4" s="3" t="s">
        <v>49</v>
      </c>
      <c r="AB4" s="3" t="s">
        <v>50</v>
      </c>
      <c r="AC4" s="3" t="s">
        <v>51</v>
      </c>
      <c r="AD4" s="3" t="s">
        <v>52</v>
      </c>
      <c r="AE4" s="3" t="s">
        <v>53</v>
      </c>
      <c r="AF4" s="3" t="s">
        <v>54</v>
      </c>
      <c r="AG4" s="3" t="s">
        <v>55</v>
      </c>
      <c r="AH4" s="3" t="s">
        <v>56</v>
      </c>
      <c r="AI4" s="3" t="s">
        <v>57</v>
      </c>
      <c r="AJ4" s="3" t="s">
        <v>58</v>
      </c>
      <c r="AK4" s="3" t="s">
        <v>59</v>
      </c>
      <c r="AL4" s="3" t="s">
        <v>60</v>
      </c>
      <c r="AM4" s="3" t="s">
        <v>61</v>
      </c>
      <c r="AN4" s="3" t="s">
        <v>62</v>
      </c>
      <c r="AO4" s="3" t="s">
        <v>63</v>
      </c>
      <c r="AP4" s="3" t="s">
        <v>64</v>
      </c>
      <c r="AQ4" s="3" t="s">
        <v>65</v>
      </c>
      <c r="AR4" s="3" t="s">
        <v>66</v>
      </c>
      <c r="AS4" s="3" t="s">
        <v>67</v>
      </c>
      <c r="AT4" s="3" t="s">
        <v>68</v>
      </c>
      <c r="AU4" s="3" t="s">
        <v>69</v>
      </c>
      <c r="AV4" s="3" t="s">
        <v>70</v>
      </c>
      <c r="AW4" s="3" t="s">
        <v>71</v>
      </c>
      <c r="AX4" s="3" t="s">
        <v>72</v>
      </c>
      <c r="AY4" s="3" t="s">
        <v>73</v>
      </c>
      <c r="AZ4" s="3" t="s">
        <v>74</v>
      </c>
      <c r="BA4" s="3" t="s">
        <v>75</v>
      </c>
      <c r="BB4" s="3" t="s">
        <v>76</v>
      </c>
      <c r="BC4" s="3" t="s">
        <v>77</v>
      </c>
      <c r="BD4" s="3" t="s">
        <v>78</v>
      </c>
      <c r="BE4" s="3" t="s">
        <v>79</v>
      </c>
      <c r="BF4" s="3" t="s">
        <v>80</v>
      </c>
      <c r="BG4" s="3" t="s">
        <v>81</v>
      </c>
      <c r="BH4" s="3" t="s">
        <v>82</v>
      </c>
      <c r="BI4" s="3" t="s">
        <v>83</v>
      </c>
      <c r="BJ4" s="3" t="s">
        <v>3</v>
      </c>
      <c r="BK4" s="3" t="s">
        <v>4</v>
      </c>
      <c r="BL4" s="3" t="s">
        <v>5</v>
      </c>
      <c r="BM4" s="3" t="s">
        <v>6</v>
      </c>
      <c r="BN4" s="3" t="s">
        <v>7</v>
      </c>
    </row>
    <row r="5" spans="1:66" x14ac:dyDescent="0.3">
      <c r="A5" s="4" t="s">
        <v>85</v>
      </c>
      <c r="B5" s="12">
        <f>'00_Control'!B20</f>
        <v>0.5</v>
      </c>
      <c r="C5" s="12">
        <f>'00_Control'!C20</f>
        <v>0.5</v>
      </c>
      <c r="D5" s="12">
        <f>'00_Control'!D20</f>
        <v>0.5</v>
      </c>
      <c r="E5" s="12">
        <f>'00_Control'!E20</f>
        <v>0.5</v>
      </c>
      <c r="F5" s="12">
        <f>'00_Control'!F20</f>
        <v>0.5</v>
      </c>
      <c r="G5" s="12">
        <f>'00_Control'!G20</f>
        <v>0.5</v>
      </c>
      <c r="H5" s="12">
        <f>'00_Control'!H20</f>
        <v>0.5</v>
      </c>
      <c r="I5" s="12">
        <f>'00_Control'!I20</f>
        <v>0.5</v>
      </c>
      <c r="J5" s="12">
        <f>'00_Control'!J20</f>
        <v>0.5</v>
      </c>
      <c r="K5" s="12">
        <f>'00_Control'!K20</f>
        <v>0.5</v>
      </c>
      <c r="L5" s="12">
        <f>'00_Control'!L20</f>
        <v>0.5</v>
      </c>
      <c r="M5" s="12">
        <f>'00_Control'!M20</f>
        <v>0.5</v>
      </c>
      <c r="N5" s="12">
        <f>'00_Control'!N20</f>
        <v>1</v>
      </c>
      <c r="O5" s="12">
        <f>'00_Control'!O20</f>
        <v>1</v>
      </c>
      <c r="P5" s="12">
        <f>'00_Control'!P20</f>
        <v>1</v>
      </c>
      <c r="Q5" s="12">
        <f>'00_Control'!Q20</f>
        <v>1</v>
      </c>
      <c r="R5" s="12">
        <f>'00_Control'!R20</f>
        <v>1</v>
      </c>
      <c r="S5" s="12">
        <f>'00_Control'!S20</f>
        <v>1</v>
      </c>
      <c r="T5" s="12">
        <f>'00_Control'!T20</f>
        <v>1</v>
      </c>
      <c r="U5" s="12">
        <f>'00_Control'!U20</f>
        <v>1</v>
      </c>
      <c r="V5" s="12">
        <f>'00_Control'!V20</f>
        <v>1</v>
      </c>
      <c r="W5" s="12">
        <f>'00_Control'!W20</f>
        <v>1</v>
      </c>
      <c r="X5" s="12">
        <f>'00_Control'!X20</f>
        <v>1</v>
      </c>
      <c r="Y5" s="12">
        <f>'00_Control'!Y20</f>
        <v>1</v>
      </c>
      <c r="Z5" s="12">
        <f>'00_Control'!Z20</f>
        <v>1.5</v>
      </c>
      <c r="AA5" s="12">
        <f>'00_Control'!AA20</f>
        <v>1.5</v>
      </c>
      <c r="AB5" s="12">
        <f>'00_Control'!AB20</f>
        <v>1.5</v>
      </c>
      <c r="AC5" s="12">
        <f>'00_Control'!AC20</f>
        <v>1.5</v>
      </c>
      <c r="AD5" s="12">
        <f>'00_Control'!AD20</f>
        <v>1.5</v>
      </c>
      <c r="AE5" s="12">
        <f>'00_Control'!AE20</f>
        <v>1.5</v>
      </c>
      <c r="AF5" s="12">
        <f>'00_Control'!AF20</f>
        <v>1.5</v>
      </c>
      <c r="AG5" s="12">
        <f>'00_Control'!AG20</f>
        <v>1.5</v>
      </c>
      <c r="AH5" s="12">
        <f>'00_Control'!AH20</f>
        <v>1.5</v>
      </c>
      <c r="AI5" s="12">
        <f>'00_Control'!AI20</f>
        <v>1.5</v>
      </c>
      <c r="AJ5" s="12">
        <f>'00_Control'!AJ20</f>
        <v>1.5</v>
      </c>
      <c r="AK5" s="12">
        <f>'00_Control'!AK20</f>
        <v>1.5</v>
      </c>
      <c r="AL5" s="12">
        <f>'00_Control'!AL20</f>
        <v>1.6666666666666667</v>
      </c>
      <c r="AM5" s="12">
        <f>'00_Control'!AM20</f>
        <v>1.6666666666666667</v>
      </c>
      <c r="AN5" s="12">
        <f>'00_Control'!AN20</f>
        <v>1.6666666666666667</v>
      </c>
      <c r="AO5" s="12">
        <f>'00_Control'!AO20</f>
        <v>1.6666666666666667</v>
      </c>
      <c r="AP5" s="12">
        <f>'00_Control'!AP20</f>
        <v>1.6666666666666667</v>
      </c>
      <c r="AQ5" s="12">
        <f>'00_Control'!AQ20</f>
        <v>1.6666666666666667</v>
      </c>
      <c r="AR5" s="12">
        <f>'00_Control'!AR20</f>
        <v>1.6666666666666667</v>
      </c>
      <c r="AS5" s="12">
        <f>'00_Control'!AS20</f>
        <v>1.6666666666666667</v>
      </c>
      <c r="AT5" s="12">
        <f>'00_Control'!AT20</f>
        <v>1.6666666666666667</v>
      </c>
      <c r="AU5" s="12">
        <f>'00_Control'!AU20</f>
        <v>1.6666666666666667</v>
      </c>
      <c r="AV5" s="12">
        <f>'00_Control'!AV20</f>
        <v>1.6666666666666667</v>
      </c>
      <c r="AW5" s="12">
        <f>'00_Control'!AW20</f>
        <v>1.6666666666666667</v>
      </c>
      <c r="AX5" s="12">
        <f>'00_Control'!AX20</f>
        <v>2</v>
      </c>
      <c r="AY5" s="12">
        <f>'00_Control'!AY20</f>
        <v>2</v>
      </c>
      <c r="AZ5" s="12">
        <f>'00_Control'!AZ20</f>
        <v>2</v>
      </c>
      <c r="BA5" s="12">
        <f>'00_Control'!BA20</f>
        <v>2</v>
      </c>
      <c r="BB5" s="12">
        <f>'00_Control'!BB20</f>
        <v>2</v>
      </c>
      <c r="BC5" s="12">
        <f>'00_Control'!BC20</f>
        <v>2</v>
      </c>
      <c r="BD5" s="12">
        <f>'00_Control'!BD20</f>
        <v>2</v>
      </c>
      <c r="BE5" s="12">
        <f>'00_Control'!BE20</f>
        <v>2</v>
      </c>
      <c r="BF5" s="12">
        <f>'00_Control'!BF20</f>
        <v>2</v>
      </c>
      <c r="BG5" s="12">
        <f>'00_Control'!BG20</f>
        <v>2</v>
      </c>
      <c r="BH5" s="12">
        <f>'00_Control'!BH20</f>
        <v>2</v>
      </c>
      <c r="BI5" s="12">
        <f>'00_Control'!BI20</f>
        <v>2</v>
      </c>
      <c r="BJ5" s="12">
        <f t="shared" ref="BJ5:BJ13" si="0">SUM(B5:M5)</f>
        <v>6</v>
      </c>
      <c r="BK5" s="12">
        <f t="shared" ref="BK5:BK13" si="1">SUM(N5:Y5)</f>
        <v>12</v>
      </c>
      <c r="BL5" s="12">
        <f t="shared" ref="BL5:BL13" si="2">SUM(Z5:AK5)</f>
        <v>18</v>
      </c>
      <c r="BM5" s="12">
        <f t="shared" ref="BM5:BM13" si="3">SUM(AL5:AW5)</f>
        <v>20</v>
      </c>
      <c r="BN5" s="12">
        <f t="shared" ref="BN5:BN13" si="4">SUM(AX5:BI5)</f>
        <v>24</v>
      </c>
    </row>
    <row r="6" spans="1:66" x14ac:dyDescent="0.3">
      <c r="A6" s="7" t="s">
        <v>113</v>
      </c>
      <c r="B6" s="9">
        <f>'01_SPV3_SALN'!B9</f>
        <v>325000</v>
      </c>
      <c r="C6" s="9">
        <f>'01_SPV3_SALN'!C9</f>
        <v>325000</v>
      </c>
      <c r="D6" s="9">
        <f>'01_SPV3_SALN'!D9</f>
        <v>325000</v>
      </c>
      <c r="E6" s="9">
        <f>'01_SPV3_SALN'!E9</f>
        <v>325000</v>
      </c>
      <c r="F6" s="9">
        <f>'01_SPV3_SALN'!F9</f>
        <v>325000</v>
      </c>
      <c r="G6" s="9">
        <f>'01_SPV3_SALN'!G9</f>
        <v>325000</v>
      </c>
      <c r="H6" s="9">
        <f>'01_SPV3_SALN'!H9</f>
        <v>325000</v>
      </c>
      <c r="I6" s="9">
        <f>'01_SPV3_SALN'!I9</f>
        <v>325000</v>
      </c>
      <c r="J6" s="9">
        <f>'01_SPV3_SALN'!J9</f>
        <v>325000</v>
      </c>
      <c r="K6" s="9">
        <f>'01_SPV3_SALN'!K9</f>
        <v>325000</v>
      </c>
      <c r="L6" s="9">
        <f>'01_SPV3_SALN'!L9</f>
        <v>325000</v>
      </c>
      <c r="M6" s="9">
        <f>'01_SPV3_SALN'!M9</f>
        <v>325000</v>
      </c>
      <c r="N6" s="9">
        <f>'01_SPV3_SALN'!N9</f>
        <v>650000</v>
      </c>
      <c r="O6" s="9">
        <f>'01_SPV3_SALN'!O9</f>
        <v>650000</v>
      </c>
      <c r="P6" s="9">
        <f>'01_SPV3_SALN'!P9</f>
        <v>650000</v>
      </c>
      <c r="Q6" s="9">
        <f>'01_SPV3_SALN'!Q9</f>
        <v>650000</v>
      </c>
      <c r="R6" s="9">
        <f>'01_SPV3_SALN'!R9</f>
        <v>650000</v>
      </c>
      <c r="S6" s="9">
        <f>'01_SPV3_SALN'!S9</f>
        <v>650000</v>
      </c>
      <c r="T6" s="9">
        <f>'01_SPV3_SALN'!T9</f>
        <v>650000</v>
      </c>
      <c r="U6" s="9">
        <f>'01_SPV3_SALN'!U9</f>
        <v>650000</v>
      </c>
      <c r="V6" s="9">
        <f>'01_SPV3_SALN'!V9</f>
        <v>650000</v>
      </c>
      <c r="W6" s="9">
        <f>'01_SPV3_SALN'!W9</f>
        <v>650000</v>
      </c>
      <c r="X6" s="9">
        <f>'01_SPV3_SALN'!X9</f>
        <v>650000</v>
      </c>
      <c r="Y6" s="9">
        <f>'01_SPV3_SALN'!Y9</f>
        <v>650000</v>
      </c>
      <c r="Z6" s="9">
        <f>'01_SPV3_SALN'!Z9</f>
        <v>975000</v>
      </c>
      <c r="AA6" s="9">
        <f>'01_SPV3_SALN'!AA9</f>
        <v>975000</v>
      </c>
      <c r="AB6" s="9">
        <f>'01_SPV3_SALN'!AB9</f>
        <v>975000</v>
      </c>
      <c r="AC6" s="9">
        <f>'01_SPV3_SALN'!AC9</f>
        <v>975000</v>
      </c>
      <c r="AD6" s="9">
        <f>'01_SPV3_SALN'!AD9</f>
        <v>975000</v>
      </c>
      <c r="AE6" s="9">
        <f>'01_SPV3_SALN'!AE9</f>
        <v>975000</v>
      </c>
      <c r="AF6" s="9">
        <f>'01_SPV3_SALN'!AF9</f>
        <v>975000</v>
      </c>
      <c r="AG6" s="9">
        <f>'01_SPV3_SALN'!AG9</f>
        <v>975000</v>
      </c>
      <c r="AH6" s="9">
        <f>'01_SPV3_SALN'!AH9</f>
        <v>975000</v>
      </c>
      <c r="AI6" s="9">
        <f>'01_SPV3_SALN'!AI9</f>
        <v>975000</v>
      </c>
      <c r="AJ6" s="9">
        <f>'01_SPV3_SALN'!AJ9</f>
        <v>975000</v>
      </c>
      <c r="AK6" s="9">
        <f>'01_SPV3_SALN'!AK9</f>
        <v>975000</v>
      </c>
      <c r="AL6" s="9">
        <f>'01_SPV3_SALN'!AL9</f>
        <v>1083333.3333333333</v>
      </c>
      <c r="AM6" s="9">
        <f>'01_SPV3_SALN'!AM9</f>
        <v>1083333.3333333333</v>
      </c>
      <c r="AN6" s="9">
        <f>'01_SPV3_SALN'!AN9</f>
        <v>1083333.3333333333</v>
      </c>
      <c r="AO6" s="9">
        <f>'01_SPV3_SALN'!AO9</f>
        <v>1083333.3333333333</v>
      </c>
      <c r="AP6" s="9">
        <f>'01_SPV3_SALN'!AP9</f>
        <v>1083333.3333333333</v>
      </c>
      <c r="AQ6" s="9">
        <f>'01_SPV3_SALN'!AQ9</f>
        <v>1083333.3333333333</v>
      </c>
      <c r="AR6" s="9">
        <f>'01_SPV3_SALN'!AR9</f>
        <v>1083333.3333333333</v>
      </c>
      <c r="AS6" s="9">
        <f>'01_SPV3_SALN'!AS9</f>
        <v>1083333.3333333333</v>
      </c>
      <c r="AT6" s="9">
        <f>'01_SPV3_SALN'!AT9</f>
        <v>1083333.3333333333</v>
      </c>
      <c r="AU6" s="9">
        <f>'01_SPV3_SALN'!AU9</f>
        <v>1083333.3333333333</v>
      </c>
      <c r="AV6" s="9">
        <f>'01_SPV3_SALN'!AV9</f>
        <v>1083333.3333333333</v>
      </c>
      <c r="AW6" s="9">
        <f>'01_SPV3_SALN'!AW9</f>
        <v>1083333.3333333333</v>
      </c>
      <c r="AX6" s="9">
        <f>'01_SPV3_SALN'!AX9</f>
        <v>1300000</v>
      </c>
      <c r="AY6" s="9">
        <f>'01_SPV3_SALN'!AY9</f>
        <v>1300000</v>
      </c>
      <c r="AZ6" s="9">
        <f>'01_SPV3_SALN'!AZ9</f>
        <v>1300000</v>
      </c>
      <c r="BA6" s="9">
        <f>'01_SPV3_SALN'!BA9</f>
        <v>1300000</v>
      </c>
      <c r="BB6" s="9">
        <f>'01_SPV3_SALN'!BB9</f>
        <v>1300000</v>
      </c>
      <c r="BC6" s="9">
        <f>'01_SPV3_SALN'!BC9</f>
        <v>1300000</v>
      </c>
      <c r="BD6" s="9">
        <f>'01_SPV3_SALN'!BD9</f>
        <v>1300000</v>
      </c>
      <c r="BE6" s="9">
        <f>'01_SPV3_SALN'!BE9</f>
        <v>1300000</v>
      </c>
      <c r="BF6" s="9">
        <f>'01_SPV3_SALN'!BF9</f>
        <v>1300000</v>
      </c>
      <c r="BG6" s="9">
        <f>'01_SPV3_SALN'!BG9</f>
        <v>1300000</v>
      </c>
      <c r="BH6" s="9">
        <f>'01_SPV3_SALN'!BH9</f>
        <v>1300000</v>
      </c>
      <c r="BI6" s="9">
        <f>'01_SPV3_SALN'!BI9</f>
        <v>1300000</v>
      </c>
      <c r="BJ6" s="9">
        <f t="shared" si="0"/>
        <v>3900000</v>
      </c>
      <c r="BK6" s="9">
        <f t="shared" si="1"/>
        <v>7800000</v>
      </c>
      <c r="BL6" s="9">
        <f t="shared" si="2"/>
        <v>11700000</v>
      </c>
      <c r="BM6" s="9">
        <f t="shared" si="3"/>
        <v>13000000.000000002</v>
      </c>
      <c r="BN6" s="9">
        <f t="shared" si="4"/>
        <v>15600000</v>
      </c>
    </row>
    <row r="7" spans="1:66" x14ac:dyDescent="0.3">
      <c r="A7" s="4" t="s">
        <v>114</v>
      </c>
      <c r="B7" s="6">
        <f>'01_SPV3_SALN'!B11</f>
        <v>130000</v>
      </c>
      <c r="C7" s="6">
        <f>'01_SPV3_SALN'!C11</f>
        <v>130000</v>
      </c>
      <c r="D7" s="6">
        <f>'01_SPV3_SALN'!D11</f>
        <v>130000</v>
      </c>
      <c r="E7" s="6">
        <f>'01_SPV3_SALN'!E11</f>
        <v>130000</v>
      </c>
      <c r="F7" s="6">
        <f>'01_SPV3_SALN'!F11</f>
        <v>130000</v>
      </c>
      <c r="G7" s="6">
        <f>'01_SPV3_SALN'!G11</f>
        <v>130000</v>
      </c>
      <c r="H7" s="6">
        <f>'01_SPV3_SALN'!H11</f>
        <v>130000</v>
      </c>
      <c r="I7" s="6">
        <f>'01_SPV3_SALN'!I11</f>
        <v>130000</v>
      </c>
      <c r="J7" s="6">
        <f>'01_SPV3_SALN'!J11</f>
        <v>130000</v>
      </c>
      <c r="K7" s="6">
        <f>'01_SPV3_SALN'!K11</f>
        <v>130000</v>
      </c>
      <c r="L7" s="6">
        <f>'01_SPV3_SALN'!L11</f>
        <v>130000</v>
      </c>
      <c r="M7" s="6">
        <f>'01_SPV3_SALN'!M11</f>
        <v>130000</v>
      </c>
      <c r="N7" s="6">
        <f>'01_SPV3_SALN'!N11</f>
        <v>260000</v>
      </c>
      <c r="O7" s="6">
        <f>'01_SPV3_SALN'!O11</f>
        <v>260000</v>
      </c>
      <c r="P7" s="6">
        <f>'01_SPV3_SALN'!P11</f>
        <v>260000</v>
      </c>
      <c r="Q7" s="6">
        <f>'01_SPV3_SALN'!Q11</f>
        <v>260000</v>
      </c>
      <c r="R7" s="6">
        <f>'01_SPV3_SALN'!R11</f>
        <v>260000</v>
      </c>
      <c r="S7" s="6">
        <f>'01_SPV3_SALN'!S11</f>
        <v>260000</v>
      </c>
      <c r="T7" s="6">
        <f>'01_SPV3_SALN'!T11</f>
        <v>260000</v>
      </c>
      <c r="U7" s="6">
        <f>'01_SPV3_SALN'!U11</f>
        <v>260000</v>
      </c>
      <c r="V7" s="6">
        <f>'01_SPV3_SALN'!V11</f>
        <v>260000</v>
      </c>
      <c r="W7" s="6">
        <f>'01_SPV3_SALN'!W11</f>
        <v>260000</v>
      </c>
      <c r="X7" s="6">
        <f>'01_SPV3_SALN'!X11</f>
        <v>260000</v>
      </c>
      <c r="Y7" s="6">
        <f>'01_SPV3_SALN'!Y11</f>
        <v>260000</v>
      </c>
      <c r="Z7" s="6">
        <f>'01_SPV3_SALN'!Z11</f>
        <v>390000</v>
      </c>
      <c r="AA7" s="6">
        <f>'01_SPV3_SALN'!AA11</f>
        <v>390000</v>
      </c>
      <c r="AB7" s="6">
        <f>'01_SPV3_SALN'!AB11</f>
        <v>390000</v>
      </c>
      <c r="AC7" s="6">
        <f>'01_SPV3_SALN'!AC11</f>
        <v>390000</v>
      </c>
      <c r="AD7" s="6">
        <f>'01_SPV3_SALN'!AD11</f>
        <v>390000</v>
      </c>
      <c r="AE7" s="6">
        <f>'01_SPV3_SALN'!AE11</f>
        <v>390000</v>
      </c>
      <c r="AF7" s="6">
        <f>'01_SPV3_SALN'!AF11</f>
        <v>390000</v>
      </c>
      <c r="AG7" s="6">
        <f>'01_SPV3_SALN'!AG11</f>
        <v>390000</v>
      </c>
      <c r="AH7" s="6">
        <f>'01_SPV3_SALN'!AH11</f>
        <v>390000</v>
      </c>
      <c r="AI7" s="6">
        <f>'01_SPV3_SALN'!AI11</f>
        <v>390000</v>
      </c>
      <c r="AJ7" s="6">
        <f>'01_SPV3_SALN'!AJ11</f>
        <v>390000</v>
      </c>
      <c r="AK7" s="6">
        <f>'01_SPV3_SALN'!AK11</f>
        <v>390000</v>
      </c>
      <c r="AL7" s="6">
        <f>'01_SPV3_SALN'!AL11</f>
        <v>433333.33333333337</v>
      </c>
      <c r="AM7" s="6">
        <f>'01_SPV3_SALN'!AM11</f>
        <v>433333.33333333337</v>
      </c>
      <c r="AN7" s="6">
        <f>'01_SPV3_SALN'!AN11</f>
        <v>433333.33333333337</v>
      </c>
      <c r="AO7" s="6">
        <f>'01_SPV3_SALN'!AO11</f>
        <v>433333.33333333337</v>
      </c>
      <c r="AP7" s="6">
        <f>'01_SPV3_SALN'!AP11</f>
        <v>433333.33333333337</v>
      </c>
      <c r="AQ7" s="6">
        <f>'01_SPV3_SALN'!AQ11</f>
        <v>433333.33333333337</v>
      </c>
      <c r="AR7" s="6">
        <f>'01_SPV3_SALN'!AR11</f>
        <v>433333.33333333337</v>
      </c>
      <c r="AS7" s="6">
        <f>'01_SPV3_SALN'!AS11</f>
        <v>433333.33333333337</v>
      </c>
      <c r="AT7" s="6">
        <f>'01_SPV3_SALN'!AT11</f>
        <v>433333.33333333337</v>
      </c>
      <c r="AU7" s="6">
        <f>'01_SPV3_SALN'!AU11</f>
        <v>433333.33333333337</v>
      </c>
      <c r="AV7" s="6">
        <f>'01_SPV3_SALN'!AV11</f>
        <v>433333.33333333337</v>
      </c>
      <c r="AW7" s="6">
        <f>'01_SPV3_SALN'!AW11</f>
        <v>433333.33333333337</v>
      </c>
      <c r="AX7" s="6">
        <f>'01_SPV3_SALN'!AX11</f>
        <v>520000</v>
      </c>
      <c r="AY7" s="6">
        <f>'01_SPV3_SALN'!AY11</f>
        <v>520000</v>
      </c>
      <c r="AZ7" s="6">
        <f>'01_SPV3_SALN'!AZ11</f>
        <v>520000</v>
      </c>
      <c r="BA7" s="6">
        <f>'01_SPV3_SALN'!BA11</f>
        <v>520000</v>
      </c>
      <c r="BB7" s="6">
        <f>'01_SPV3_SALN'!BB11</f>
        <v>520000</v>
      </c>
      <c r="BC7" s="6">
        <f>'01_SPV3_SALN'!BC11</f>
        <v>520000</v>
      </c>
      <c r="BD7" s="6">
        <f>'01_SPV3_SALN'!BD11</f>
        <v>520000</v>
      </c>
      <c r="BE7" s="6">
        <f>'01_SPV3_SALN'!BE11</f>
        <v>520000</v>
      </c>
      <c r="BF7" s="6">
        <f>'01_SPV3_SALN'!BF11</f>
        <v>520000</v>
      </c>
      <c r="BG7" s="6">
        <f>'01_SPV3_SALN'!BG11</f>
        <v>520000</v>
      </c>
      <c r="BH7" s="6">
        <f>'01_SPV3_SALN'!BH11</f>
        <v>520000</v>
      </c>
      <c r="BI7" s="6">
        <f>'01_SPV3_SALN'!BI11</f>
        <v>520000</v>
      </c>
      <c r="BJ7" s="6">
        <f t="shared" si="0"/>
        <v>1560000</v>
      </c>
      <c r="BK7" s="6">
        <f t="shared" si="1"/>
        <v>3120000</v>
      </c>
      <c r="BL7" s="6">
        <f t="shared" si="2"/>
        <v>4680000</v>
      </c>
      <c r="BM7" s="6">
        <f t="shared" si="3"/>
        <v>5200000</v>
      </c>
      <c r="BN7" s="6">
        <f t="shared" si="4"/>
        <v>6240000</v>
      </c>
    </row>
    <row r="8" spans="1:66" x14ac:dyDescent="0.3">
      <c r="A8" s="7" t="s">
        <v>115</v>
      </c>
      <c r="B8" s="9">
        <f>'02_SPV2_Control'!B10</f>
        <v>154166.66666666666</v>
      </c>
      <c r="C8" s="9">
        <f>'02_SPV2_Control'!C10</f>
        <v>154166.66666666666</v>
      </c>
      <c r="D8" s="9">
        <f>'02_SPV2_Control'!D10</f>
        <v>154166.66666666666</v>
      </c>
      <c r="E8" s="9">
        <f>'02_SPV2_Control'!E10</f>
        <v>154166.66666666666</v>
      </c>
      <c r="F8" s="9">
        <f>'02_SPV2_Control'!F10</f>
        <v>154166.66666666666</v>
      </c>
      <c r="G8" s="9">
        <f>'02_SPV2_Control'!G10</f>
        <v>154166.66666666666</v>
      </c>
      <c r="H8" s="9">
        <f>'02_SPV2_Control'!H10</f>
        <v>154166.66666666666</v>
      </c>
      <c r="I8" s="9">
        <f>'02_SPV2_Control'!I10</f>
        <v>154166.66666666666</v>
      </c>
      <c r="J8" s="9">
        <f>'02_SPV2_Control'!J10</f>
        <v>154166.66666666666</v>
      </c>
      <c r="K8" s="9">
        <f>'02_SPV2_Control'!K10</f>
        <v>154166.66666666666</v>
      </c>
      <c r="L8" s="9">
        <f>'02_SPV2_Control'!L10</f>
        <v>154166.66666666666</v>
      </c>
      <c r="M8" s="9">
        <f>'02_SPV2_Control'!M10</f>
        <v>154166.66666666666</v>
      </c>
      <c r="N8" s="9">
        <f>'02_SPV2_Control'!N10</f>
        <v>308333.33333333331</v>
      </c>
      <c r="O8" s="9">
        <f>'02_SPV2_Control'!O10</f>
        <v>308333.33333333331</v>
      </c>
      <c r="P8" s="9">
        <f>'02_SPV2_Control'!P10</f>
        <v>308333.33333333331</v>
      </c>
      <c r="Q8" s="9">
        <f>'02_SPV2_Control'!Q10</f>
        <v>308333.33333333331</v>
      </c>
      <c r="R8" s="9">
        <f>'02_SPV2_Control'!R10</f>
        <v>308333.33333333331</v>
      </c>
      <c r="S8" s="9">
        <f>'02_SPV2_Control'!S10</f>
        <v>308333.33333333331</v>
      </c>
      <c r="T8" s="9">
        <f>'02_SPV2_Control'!T10</f>
        <v>308333.33333333331</v>
      </c>
      <c r="U8" s="9">
        <f>'02_SPV2_Control'!U10</f>
        <v>308333.33333333331</v>
      </c>
      <c r="V8" s="9">
        <f>'02_SPV2_Control'!V10</f>
        <v>308333.33333333331</v>
      </c>
      <c r="W8" s="9">
        <f>'02_SPV2_Control'!W10</f>
        <v>308333.33333333331</v>
      </c>
      <c r="X8" s="9">
        <f>'02_SPV2_Control'!X10</f>
        <v>308333.33333333331</v>
      </c>
      <c r="Y8" s="9">
        <f>'02_SPV2_Control'!Y10</f>
        <v>308333.33333333331</v>
      </c>
      <c r="Z8" s="9">
        <f>'02_SPV2_Control'!Z10</f>
        <v>462500</v>
      </c>
      <c r="AA8" s="9">
        <f>'02_SPV2_Control'!AA10</f>
        <v>462500</v>
      </c>
      <c r="AB8" s="9">
        <f>'02_SPV2_Control'!AB10</f>
        <v>462500</v>
      </c>
      <c r="AC8" s="9">
        <f>'02_SPV2_Control'!AC10</f>
        <v>462500</v>
      </c>
      <c r="AD8" s="9">
        <f>'02_SPV2_Control'!AD10</f>
        <v>462500</v>
      </c>
      <c r="AE8" s="9">
        <f>'02_SPV2_Control'!AE10</f>
        <v>462500</v>
      </c>
      <c r="AF8" s="9">
        <f>'02_SPV2_Control'!AF10</f>
        <v>462500</v>
      </c>
      <c r="AG8" s="9">
        <f>'02_SPV2_Control'!AG10</f>
        <v>462500</v>
      </c>
      <c r="AH8" s="9">
        <f>'02_SPV2_Control'!AH10</f>
        <v>462500</v>
      </c>
      <c r="AI8" s="9">
        <f>'02_SPV2_Control'!AI10</f>
        <v>462500</v>
      </c>
      <c r="AJ8" s="9">
        <f>'02_SPV2_Control'!AJ10</f>
        <v>462500</v>
      </c>
      <c r="AK8" s="9">
        <f>'02_SPV2_Control'!AK10</f>
        <v>462500</v>
      </c>
      <c r="AL8" s="9">
        <f>'02_SPV2_Control'!AL10</f>
        <v>516666.6666666668</v>
      </c>
      <c r="AM8" s="9">
        <f>'02_SPV2_Control'!AM10</f>
        <v>516666.6666666668</v>
      </c>
      <c r="AN8" s="9">
        <f>'02_SPV2_Control'!AN10</f>
        <v>516666.6666666668</v>
      </c>
      <c r="AO8" s="9">
        <f>'02_SPV2_Control'!AO10</f>
        <v>516666.6666666668</v>
      </c>
      <c r="AP8" s="9">
        <f>'02_SPV2_Control'!AP10</f>
        <v>516666.6666666668</v>
      </c>
      <c r="AQ8" s="9">
        <f>'02_SPV2_Control'!AQ10</f>
        <v>516666.6666666668</v>
      </c>
      <c r="AR8" s="9">
        <f>'02_SPV2_Control'!AR10</f>
        <v>516666.6666666668</v>
      </c>
      <c r="AS8" s="9">
        <f>'02_SPV2_Control'!AS10</f>
        <v>516666.6666666668</v>
      </c>
      <c r="AT8" s="9">
        <f>'02_SPV2_Control'!AT10</f>
        <v>516666.6666666668</v>
      </c>
      <c r="AU8" s="9">
        <f>'02_SPV2_Control'!AU10</f>
        <v>516666.6666666668</v>
      </c>
      <c r="AV8" s="9">
        <f>'02_SPV2_Control'!AV10</f>
        <v>516666.6666666668</v>
      </c>
      <c r="AW8" s="9">
        <f>'02_SPV2_Control'!AW10</f>
        <v>516666.6666666668</v>
      </c>
      <c r="AX8" s="9">
        <f>'02_SPV2_Control'!AX10</f>
        <v>620833.33333333337</v>
      </c>
      <c r="AY8" s="9">
        <f>'02_SPV2_Control'!AY10</f>
        <v>620833.33333333337</v>
      </c>
      <c r="AZ8" s="9">
        <f>'02_SPV2_Control'!AZ10</f>
        <v>620833.33333333337</v>
      </c>
      <c r="BA8" s="9">
        <f>'02_SPV2_Control'!BA10</f>
        <v>620833.33333333337</v>
      </c>
      <c r="BB8" s="9">
        <f>'02_SPV2_Control'!BB10</f>
        <v>620833.33333333337</v>
      </c>
      <c r="BC8" s="9">
        <f>'02_SPV2_Control'!BC10</f>
        <v>620833.33333333337</v>
      </c>
      <c r="BD8" s="9">
        <f>'02_SPV2_Control'!BD10</f>
        <v>620833.33333333337</v>
      </c>
      <c r="BE8" s="9">
        <f>'02_SPV2_Control'!BE10</f>
        <v>620833.33333333337</v>
      </c>
      <c r="BF8" s="9">
        <f>'02_SPV2_Control'!BF10</f>
        <v>620833.33333333337</v>
      </c>
      <c r="BG8" s="9">
        <f>'02_SPV2_Control'!BG10</f>
        <v>620833.33333333337</v>
      </c>
      <c r="BH8" s="9">
        <f>'02_SPV2_Control'!BH10</f>
        <v>620833.33333333337</v>
      </c>
      <c r="BI8" s="9">
        <f>'02_SPV2_Control'!BI10</f>
        <v>620833.33333333337</v>
      </c>
      <c r="BJ8" s="9">
        <f t="shared" si="0"/>
        <v>1850000.0000000002</v>
      </c>
      <c r="BK8" s="9">
        <f t="shared" si="1"/>
        <v>3700000.0000000005</v>
      </c>
      <c r="BL8" s="9">
        <f t="shared" si="2"/>
        <v>5550000</v>
      </c>
      <c r="BM8" s="9">
        <f t="shared" si="3"/>
        <v>6200000.0000000028</v>
      </c>
      <c r="BN8" s="9">
        <f t="shared" si="4"/>
        <v>7449999.9999999991</v>
      </c>
    </row>
    <row r="9" spans="1:66" x14ac:dyDescent="0.3">
      <c r="A9" s="4" t="s">
        <v>116</v>
      </c>
      <c r="B9" s="6">
        <f>'02_SPV2_Control'!B12</f>
        <v>131041.66666666666</v>
      </c>
      <c r="C9" s="6">
        <f>'02_SPV2_Control'!C12</f>
        <v>131041.66666666666</v>
      </c>
      <c r="D9" s="6">
        <f>'02_SPV2_Control'!D12</f>
        <v>131041.66666666666</v>
      </c>
      <c r="E9" s="6">
        <f>'02_SPV2_Control'!E12</f>
        <v>131041.66666666666</v>
      </c>
      <c r="F9" s="6">
        <f>'02_SPV2_Control'!F12</f>
        <v>131041.66666666666</v>
      </c>
      <c r="G9" s="6">
        <f>'02_SPV2_Control'!G12</f>
        <v>131041.66666666666</v>
      </c>
      <c r="H9" s="6">
        <f>'02_SPV2_Control'!H12</f>
        <v>131041.66666666666</v>
      </c>
      <c r="I9" s="6">
        <f>'02_SPV2_Control'!I12</f>
        <v>131041.66666666666</v>
      </c>
      <c r="J9" s="6">
        <f>'02_SPV2_Control'!J12</f>
        <v>131041.66666666666</v>
      </c>
      <c r="K9" s="6">
        <f>'02_SPV2_Control'!K12</f>
        <v>131041.66666666666</v>
      </c>
      <c r="L9" s="6">
        <f>'02_SPV2_Control'!L12</f>
        <v>131041.66666666666</v>
      </c>
      <c r="M9" s="6">
        <f>'02_SPV2_Control'!M12</f>
        <v>131041.66666666666</v>
      </c>
      <c r="N9" s="6">
        <f>'02_SPV2_Control'!N12</f>
        <v>262083.33333333331</v>
      </c>
      <c r="O9" s="6">
        <f>'02_SPV2_Control'!O12</f>
        <v>262083.33333333331</v>
      </c>
      <c r="P9" s="6">
        <f>'02_SPV2_Control'!P12</f>
        <v>262083.33333333331</v>
      </c>
      <c r="Q9" s="6">
        <f>'02_SPV2_Control'!Q12</f>
        <v>262083.33333333331</v>
      </c>
      <c r="R9" s="6">
        <f>'02_SPV2_Control'!R12</f>
        <v>262083.33333333331</v>
      </c>
      <c r="S9" s="6">
        <f>'02_SPV2_Control'!S12</f>
        <v>262083.33333333331</v>
      </c>
      <c r="T9" s="6">
        <f>'02_SPV2_Control'!T12</f>
        <v>262083.33333333331</v>
      </c>
      <c r="U9" s="6">
        <f>'02_SPV2_Control'!U12</f>
        <v>262083.33333333331</v>
      </c>
      <c r="V9" s="6">
        <f>'02_SPV2_Control'!V12</f>
        <v>262083.33333333331</v>
      </c>
      <c r="W9" s="6">
        <f>'02_SPV2_Control'!W12</f>
        <v>262083.33333333331</v>
      </c>
      <c r="X9" s="6">
        <f>'02_SPV2_Control'!X12</f>
        <v>262083.33333333331</v>
      </c>
      <c r="Y9" s="6">
        <f>'02_SPV2_Control'!Y12</f>
        <v>262083.33333333331</v>
      </c>
      <c r="Z9" s="6">
        <f>'02_SPV2_Control'!Z12</f>
        <v>393125</v>
      </c>
      <c r="AA9" s="6">
        <f>'02_SPV2_Control'!AA12</f>
        <v>393125</v>
      </c>
      <c r="AB9" s="6">
        <f>'02_SPV2_Control'!AB12</f>
        <v>393125</v>
      </c>
      <c r="AC9" s="6">
        <f>'02_SPV2_Control'!AC12</f>
        <v>393125</v>
      </c>
      <c r="AD9" s="6">
        <f>'02_SPV2_Control'!AD12</f>
        <v>393125</v>
      </c>
      <c r="AE9" s="6">
        <f>'02_SPV2_Control'!AE12</f>
        <v>393125</v>
      </c>
      <c r="AF9" s="6">
        <f>'02_SPV2_Control'!AF12</f>
        <v>393125</v>
      </c>
      <c r="AG9" s="6">
        <f>'02_SPV2_Control'!AG12</f>
        <v>393125</v>
      </c>
      <c r="AH9" s="6">
        <f>'02_SPV2_Control'!AH12</f>
        <v>393125</v>
      </c>
      <c r="AI9" s="6">
        <f>'02_SPV2_Control'!AI12</f>
        <v>393125</v>
      </c>
      <c r="AJ9" s="6">
        <f>'02_SPV2_Control'!AJ12</f>
        <v>393125</v>
      </c>
      <c r="AK9" s="6">
        <f>'02_SPV2_Control'!AK12</f>
        <v>393125</v>
      </c>
      <c r="AL9" s="6">
        <f>'02_SPV2_Control'!AL12</f>
        <v>439166.66666666674</v>
      </c>
      <c r="AM9" s="6">
        <f>'02_SPV2_Control'!AM12</f>
        <v>439166.66666666674</v>
      </c>
      <c r="AN9" s="6">
        <f>'02_SPV2_Control'!AN12</f>
        <v>439166.66666666674</v>
      </c>
      <c r="AO9" s="6">
        <f>'02_SPV2_Control'!AO12</f>
        <v>439166.66666666674</v>
      </c>
      <c r="AP9" s="6">
        <f>'02_SPV2_Control'!AP12</f>
        <v>439166.66666666674</v>
      </c>
      <c r="AQ9" s="6">
        <f>'02_SPV2_Control'!AQ12</f>
        <v>439166.66666666674</v>
      </c>
      <c r="AR9" s="6">
        <f>'02_SPV2_Control'!AR12</f>
        <v>439166.66666666674</v>
      </c>
      <c r="AS9" s="6">
        <f>'02_SPV2_Control'!AS12</f>
        <v>439166.66666666674</v>
      </c>
      <c r="AT9" s="6">
        <f>'02_SPV2_Control'!AT12</f>
        <v>439166.66666666674</v>
      </c>
      <c r="AU9" s="6">
        <f>'02_SPV2_Control'!AU12</f>
        <v>439166.66666666674</v>
      </c>
      <c r="AV9" s="6">
        <f>'02_SPV2_Control'!AV12</f>
        <v>439166.66666666674</v>
      </c>
      <c r="AW9" s="6">
        <f>'02_SPV2_Control'!AW12</f>
        <v>439166.66666666674</v>
      </c>
      <c r="AX9" s="6">
        <f>'02_SPV2_Control'!AX12</f>
        <v>527708.33333333337</v>
      </c>
      <c r="AY9" s="6">
        <f>'02_SPV2_Control'!AY12</f>
        <v>527708.33333333337</v>
      </c>
      <c r="AZ9" s="6">
        <f>'02_SPV2_Control'!AZ12</f>
        <v>527708.33333333337</v>
      </c>
      <c r="BA9" s="6">
        <f>'02_SPV2_Control'!BA12</f>
        <v>527708.33333333337</v>
      </c>
      <c r="BB9" s="6">
        <f>'02_SPV2_Control'!BB12</f>
        <v>527708.33333333337</v>
      </c>
      <c r="BC9" s="6">
        <f>'02_SPV2_Control'!BC12</f>
        <v>527708.33333333337</v>
      </c>
      <c r="BD9" s="6">
        <f>'02_SPV2_Control'!BD12</f>
        <v>527708.33333333337</v>
      </c>
      <c r="BE9" s="6">
        <f>'02_SPV2_Control'!BE12</f>
        <v>527708.33333333337</v>
      </c>
      <c r="BF9" s="6">
        <f>'02_SPV2_Control'!BF12</f>
        <v>527708.33333333337</v>
      </c>
      <c r="BG9" s="6">
        <f>'02_SPV2_Control'!BG12</f>
        <v>527708.33333333337</v>
      </c>
      <c r="BH9" s="6">
        <f>'02_SPV2_Control'!BH12</f>
        <v>527708.33333333337</v>
      </c>
      <c r="BI9" s="6">
        <f>'02_SPV2_Control'!BI12</f>
        <v>527708.33333333337</v>
      </c>
      <c r="BJ9" s="6">
        <f t="shared" si="0"/>
        <v>1572500</v>
      </c>
      <c r="BK9" s="6">
        <f t="shared" si="1"/>
        <v>3145000</v>
      </c>
      <c r="BL9" s="6">
        <f t="shared" si="2"/>
        <v>4717500</v>
      </c>
      <c r="BM9" s="6">
        <f t="shared" si="3"/>
        <v>5270000.0000000028</v>
      </c>
      <c r="BN9" s="6">
        <f t="shared" si="4"/>
        <v>6332499.9999999991</v>
      </c>
    </row>
    <row r="10" spans="1:66" x14ac:dyDescent="0.3">
      <c r="A10" s="15" t="s">
        <v>93</v>
      </c>
      <c r="B10" s="16">
        <f>B6+B8</f>
        <v>479166.66666666663</v>
      </c>
      <c r="C10" s="16">
        <f t="shared" ref="B10:AG10" si="5">C6+C8</f>
        <v>479166.66666666663</v>
      </c>
      <c r="D10" s="16">
        <f t="shared" si="5"/>
        <v>479166.66666666663</v>
      </c>
      <c r="E10" s="16">
        <f t="shared" si="5"/>
        <v>479166.66666666663</v>
      </c>
      <c r="F10" s="16">
        <f t="shared" si="5"/>
        <v>479166.66666666663</v>
      </c>
      <c r="G10" s="16">
        <f t="shared" si="5"/>
        <v>479166.66666666663</v>
      </c>
      <c r="H10" s="16">
        <f t="shared" si="5"/>
        <v>479166.66666666663</v>
      </c>
      <c r="I10" s="16">
        <f t="shared" si="5"/>
        <v>479166.66666666663</v>
      </c>
      <c r="J10" s="16">
        <f t="shared" si="5"/>
        <v>479166.66666666663</v>
      </c>
      <c r="K10" s="16">
        <f t="shared" si="5"/>
        <v>479166.66666666663</v>
      </c>
      <c r="L10" s="16">
        <f t="shared" si="5"/>
        <v>479166.66666666663</v>
      </c>
      <c r="M10" s="16">
        <f t="shared" si="5"/>
        <v>479166.66666666663</v>
      </c>
      <c r="N10" s="16">
        <f t="shared" si="5"/>
        <v>958333.33333333326</v>
      </c>
      <c r="O10" s="16">
        <f t="shared" si="5"/>
        <v>958333.33333333326</v>
      </c>
      <c r="P10" s="16">
        <f t="shared" si="5"/>
        <v>958333.33333333326</v>
      </c>
      <c r="Q10" s="16">
        <f t="shared" si="5"/>
        <v>958333.33333333326</v>
      </c>
      <c r="R10" s="16">
        <f t="shared" si="5"/>
        <v>958333.33333333326</v>
      </c>
      <c r="S10" s="16">
        <f t="shared" si="5"/>
        <v>958333.33333333326</v>
      </c>
      <c r="T10" s="16">
        <f t="shared" si="5"/>
        <v>958333.33333333326</v>
      </c>
      <c r="U10" s="16">
        <f t="shared" si="5"/>
        <v>958333.33333333326</v>
      </c>
      <c r="V10" s="16">
        <f t="shared" si="5"/>
        <v>958333.33333333326</v>
      </c>
      <c r="W10" s="16">
        <f t="shared" si="5"/>
        <v>958333.33333333326</v>
      </c>
      <c r="X10" s="16">
        <f t="shared" si="5"/>
        <v>958333.33333333326</v>
      </c>
      <c r="Y10" s="16">
        <f t="shared" si="5"/>
        <v>958333.33333333326</v>
      </c>
      <c r="Z10" s="16">
        <f t="shared" si="5"/>
        <v>1437500</v>
      </c>
      <c r="AA10" s="16">
        <f t="shared" si="5"/>
        <v>1437500</v>
      </c>
      <c r="AB10" s="16">
        <f t="shared" si="5"/>
        <v>1437500</v>
      </c>
      <c r="AC10" s="16">
        <f t="shared" si="5"/>
        <v>1437500</v>
      </c>
      <c r="AD10" s="16">
        <f t="shared" si="5"/>
        <v>1437500</v>
      </c>
      <c r="AE10" s="16">
        <f t="shared" si="5"/>
        <v>1437500</v>
      </c>
      <c r="AF10" s="16">
        <f t="shared" si="5"/>
        <v>1437500</v>
      </c>
      <c r="AG10" s="16">
        <f t="shared" si="5"/>
        <v>1437500</v>
      </c>
      <c r="AH10" s="16">
        <f t="shared" ref="AH10:BI10" si="6">AH6+AH8</f>
        <v>1437500</v>
      </c>
      <c r="AI10" s="16">
        <f t="shared" si="6"/>
        <v>1437500</v>
      </c>
      <c r="AJ10" s="16">
        <f t="shared" si="6"/>
        <v>1437500</v>
      </c>
      <c r="AK10" s="16">
        <f t="shared" si="6"/>
        <v>1437500</v>
      </c>
      <c r="AL10" s="16">
        <f t="shared" si="6"/>
        <v>1600000</v>
      </c>
      <c r="AM10" s="16">
        <f t="shared" si="6"/>
        <v>1600000</v>
      </c>
      <c r="AN10" s="16">
        <f t="shared" si="6"/>
        <v>1600000</v>
      </c>
      <c r="AO10" s="16">
        <f t="shared" si="6"/>
        <v>1600000</v>
      </c>
      <c r="AP10" s="16">
        <f t="shared" si="6"/>
        <v>1600000</v>
      </c>
      <c r="AQ10" s="16">
        <f t="shared" si="6"/>
        <v>1600000</v>
      </c>
      <c r="AR10" s="16">
        <f t="shared" si="6"/>
        <v>1600000</v>
      </c>
      <c r="AS10" s="16">
        <f t="shared" si="6"/>
        <v>1600000</v>
      </c>
      <c r="AT10" s="16">
        <f t="shared" si="6"/>
        <v>1600000</v>
      </c>
      <c r="AU10" s="16">
        <f t="shared" si="6"/>
        <v>1600000</v>
      </c>
      <c r="AV10" s="16">
        <f t="shared" si="6"/>
        <v>1600000</v>
      </c>
      <c r="AW10" s="16">
        <f t="shared" si="6"/>
        <v>1600000</v>
      </c>
      <c r="AX10" s="16">
        <f t="shared" si="6"/>
        <v>1920833.3333333335</v>
      </c>
      <c r="AY10" s="16">
        <f t="shared" si="6"/>
        <v>1920833.3333333335</v>
      </c>
      <c r="AZ10" s="16">
        <f t="shared" si="6"/>
        <v>1920833.3333333335</v>
      </c>
      <c r="BA10" s="16">
        <f t="shared" si="6"/>
        <v>1920833.3333333335</v>
      </c>
      <c r="BB10" s="16">
        <f t="shared" si="6"/>
        <v>1920833.3333333335</v>
      </c>
      <c r="BC10" s="16">
        <f t="shared" si="6"/>
        <v>1920833.3333333335</v>
      </c>
      <c r="BD10" s="16">
        <f t="shared" si="6"/>
        <v>1920833.3333333335</v>
      </c>
      <c r="BE10" s="16">
        <f t="shared" si="6"/>
        <v>1920833.3333333335</v>
      </c>
      <c r="BF10" s="16">
        <f t="shared" si="6"/>
        <v>1920833.3333333335</v>
      </c>
      <c r="BG10" s="16">
        <f t="shared" si="6"/>
        <v>1920833.3333333335</v>
      </c>
      <c r="BH10" s="16">
        <f t="shared" si="6"/>
        <v>1920833.3333333335</v>
      </c>
      <c r="BI10" s="16">
        <f t="shared" si="6"/>
        <v>1920833.3333333335</v>
      </c>
      <c r="BJ10" s="16">
        <f t="shared" si="0"/>
        <v>5750000</v>
      </c>
      <c r="BK10" s="16">
        <f t="shared" si="1"/>
        <v>11500000</v>
      </c>
      <c r="BL10" s="16">
        <f t="shared" si="2"/>
        <v>17250000</v>
      </c>
      <c r="BM10" s="16">
        <f t="shared" si="3"/>
        <v>19200000</v>
      </c>
      <c r="BN10" s="16">
        <f t="shared" si="4"/>
        <v>23050000</v>
      </c>
    </row>
    <row r="11" spans="1:66" x14ac:dyDescent="0.3">
      <c r="A11" s="15" t="s">
        <v>117</v>
      </c>
      <c r="B11" s="16">
        <f>B7+B9</f>
        <v>261041.66666666666</v>
      </c>
      <c r="C11" s="16">
        <f t="shared" ref="B11:AG11" si="7">C7+C9</f>
        <v>261041.66666666666</v>
      </c>
      <c r="D11" s="16">
        <f t="shared" si="7"/>
        <v>261041.66666666666</v>
      </c>
      <c r="E11" s="16">
        <f t="shared" si="7"/>
        <v>261041.66666666666</v>
      </c>
      <c r="F11" s="16">
        <f t="shared" si="7"/>
        <v>261041.66666666666</v>
      </c>
      <c r="G11" s="16">
        <f t="shared" si="7"/>
        <v>261041.66666666666</v>
      </c>
      <c r="H11" s="16">
        <f t="shared" si="7"/>
        <v>261041.66666666666</v>
      </c>
      <c r="I11" s="16">
        <f t="shared" si="7"/>
        <v>261041.66666666666</v>
      </c>
      <c r="J11" s="16">
        <f t="shared" si="7"/>
        <v>261041.66666666666</v>
      </c>
      <c r="K11" s="16">
        <f t="shared" si="7"/>
        <v>261041.66666666666</v>
      </c>
      <c r="L11" s="16">
        <f t="shared" si="7"/>
        <v>261041.66666666666</v>
      </c>
      <c r="M11" s="16">
        <f t="shared" si="7"/>
        <v>261041.66666666666</v>
      </c>
      <c r="N11" s="16">
        <f t="shared" si="7"/>
        <v>522083.33333333331</v>
      </c>
      <c r="O11" s="16">
        <f t="shared" si="7"/>
        <v>522083.33333333331</v>
      </c>
      <c r="P11" s="16">
        <f t="shared" si="7"/>
        <v>522083.33333333331</v>
      </c>
      <c r="Q11" s="16">
        <f t="shared" si="7"/>
        <v>522083.33333333331</v>
      </c>
      <c r="R11" s="16">
        <f t="shared" si="7"/>
        <v>522083.33333333331</v>
      </c>
      <c r="S11" s="16">
        <f t="shared" si="7"/>
        <v>522083.33333333331</v>
      </c>
      <c r="T11" s="16">
        <f t="shared" si="7"/>
        <v>522083.33333333331</v>
      </c>
      <c r="U11" s="16">
        <f t="shared" si="7"/>
        <v>522083.33333333331</v>
      </c>
      <c r="V11" s="16">
        <f t="shared" si="7"/>
        <v>522083.33333333331</v>
      </c>
      <c r="W11" s="16">
        <f t="shared" si="7"/>
        <v>522083.33333333331</v>
      </c>
      <c r="X11" s="16">
        <f t="shared" si="7"/>
        <v>522083.33333333331</v>
      </c>
      <c r="Y11" s="16">
        <f t="shared" si="7"/>
        <v>522083.33333333331</v>
      </c>
      <c r="Z11" s="16">
        <f t="shared" si="7"/>
        <v>783125</v>
      </c>
      <c r="AA11" s="16">
        <f t="shared" si="7"/>
        <v>783125</v>
      </c>
      <c r="AB11" s="16">
        <f t="shared" si="7"/>
        <v>783125</v>
      </c>
      <c r="AC11" s="16">
        <f t="shared" si="7"/>
        <v>783125</v>
      </c>
      <c r="AD11" s="16">
        <f t="shared" si="7"/>
        <v>783125</v>
      </c>
      <c r="AE11" s="16">
        <f t="shared" si="7"/>
        <v>783125</v>
      </c>
      <c r="AF11" s="16">
        <f t="shared" si="7"/>
        <v>783125</v>
      </c>
      <c r="AG11" s="16">
        <f t="shared" si="7"/>
        <v>783125</v>
      </c>
      <c r="AH11" s="16">
        <f t="shared" ref="AH11:BI11" si="8">AH7+AH9</f>
        <v>783125</v>
      </c>
      <c r="AI11" s="16">
        <f t="shared" si="8"/>
        <v>783125</v>
      </c>
      <c r="AJ11" s="16">
        <f t="shared" si="8"/>
        <v>783125</v>
      </c>
      <c r="AK11" s="16">
        <f t="shared" si="8"/>
        <v>783125</v>
      </c>
      <c r="AL11" s="16">
        <f t="shared" si="8"/>
        <v>872500.00000000012</v>
      </c>
      <c r="AM11" s="16">
        <f t="shared" si="8"/>
        <v>872500.00000000012</v>
      </c>
      <c r="AN11" s="16">
        <f t="shared" si="8"/>
        <v>872500.00000000012</v>
      </c>
      <c r="AO11" s="16">
        <f t="shared" si="8"/>
        <v>872500.00000000012</v>
      </c>
      <c r="AP11" s="16">
        <f t="shared" si="8"/>
        <v>872500.00000000012</v>
      </c>
      <c r="AQ11" s="16">
        <f t="shared" si="8"/>
        <v>872500.00000000012</v>
      </c>
      <c r="AR11" s="16">
        <f t="shared" si="8"/>
        <v>872500.00000000012</v>
      </c>
      <c r="AS11" s="16">
        <f t="shared" si="8"/>
        <v>872500.00000000012</v>
      </c>
      <c r="AT11" s="16">
        <f t="shared" si="8"/>
        <v>872500.00000000012</v>
      </c>
      <c r="AU11" s="16">
        <f t="shared" si="8"/>
        <v>872500.00000000012</v>
      </c>
      <c r="AV11" s="16">
        <f t="shared" si="8"/>
        <v>872500.00000000012</v>
      </c>
      <c r="AW11" s="16">
        <f t="shared" si="8"/>
        <v>872500.00000000012</v>
      </c>
      <c r="AX11" s="16">
        <f t="shared" si="8"/>
        <v>1047708.3333333334</v>
      </c>
      <c r="AY11" s="16">
        <f t="shared" si="8"/>
        <v>1047708.3333333334</v>
      </c>
      <c r="AZ11" s="16">
        <f t="shared" si="8"/>
        <v>1047708.3333333334</v>
      </c>
      <c r="BA11" s="16">
        <f t="shared" si="8"/>
        <v>1047708.3333333334</v>
      </c>
      <c r="BB11" s="16">
        <f t="shared" si="8"/>
        <v>1047708.3333333334</v>
      </c>
      <c r="BC11" s="16">
        <f t="shared" si="8"/>
        <v>1047708.3333333334</v>
      </c>
      <c r="BD11" s="16">
        <f t="shared" si="8"/>
        <v>1047708.3333333334</v>
      </c>
      <c r="BE11" s="16">
        <f t="shared" si="8"/>
        <v>1047708.3333333334</v>
      </c>
      <c r="BF11" s="16">
        <f t="shared" si="8"/>
        <v>1047708.3333333334</v>
      </c>
      <c r="BG11" s="16">
        <f t="shared" si="8"/>
        <v>1047708.3333333334</v>
      </c>
      <c r="BH11" s="16">
        <f t="shared" si="8"/>
        <v>1047708.3333333334</v>
      </c>
      <c r="BI11" s="16">
        <f t="shared" si="8"/>
        <v>1047708.3333333334</v>
      </c>
      <c r="BJ11" s="16">
        <f t="shared" si="0"/>
        <v>3132499.9999999995</v>
      </c>
      <c r="BK11" s="16">
        <f t="shared" si="1"/>
        <v>6264999.9999999991</v>
      </c>
      <c r="BL11" s="16">
        <f t="shared" si="2"/>
        <v>9397500</v>
      </c>
      <c r="BM11" s="16">
        <f t="shared" si="3"/>
        <v>10470000.000000002</v>
      </c>
      <c r="BN11" s="16">
        <f t="shared" si="4"/>
        <v>12572500.000000002</v>
      </c>
    </row>
    <row r="12" spans="1:66" x14ac:dyDescent="0.3">
      <c r="A12" s="7" t="s">
        <v>118</v>
      </c>
      <c r="B12" s="9">
        <f>'03_Equity'!B6</f>
        <v>5000000</v>
      </c>
      <c r="C12" s="9">
        <f>'03_Equity'!C6</f>
        <v>5000000</v>
      </c>
      <c r="D12" s="9">
        <f>'03_Equity'!D6</f>
        <v>5000000</v>
      </c>
      <c r="E12" s="9">
        <f>'03_Equity'!E6</f>
        <v>5000000</v>
      </c>
      <c r="F12" s="9">
        <f>'03_Equity'!F6</f>
        <v>5000000</v>
      </c>
      <c r="G12" s="9">
        <f>'03_Equity'!G6</f>
        <v>5000000</v>
      </c>
      <c r="H12" s="9">
        <f>'03_Equity'!H6</f>
        <v>5000000</v>
      </c>
      <c r="I12" s="9">
        <f>'03_Equity'!I6</f>
        <v>5000000</v>
      </c>
      <c r="J12" s="9">
        <f>'03_Equity'!J6</f>
        <v>5000000</v>
      </c>
      <c r="K12" s="9">
        <f>'03_Equity'!K6</f>
        <v>5000000</v>
      </c>
      <c r="L12" s="9">
        <f>'03_Equity'!L6</f>
        <v>5000000</v>
      </c>
      <c r="M12" s="9">
        <f>'03_Equity'!M6</f>
        <v>5000000</v>
      </c>
      <c r="N12" s="9">
        <f>'03_Equity'!N6</f>
        <v>10000000</v>
      </c>
      <c r="O12" s="9">
        <f>'03_Equity'!O6</f>
        <v>10000000</v>
      </c>
      <c r="P12" s="9">
        <f>'03_Equity'!P6</f>
        <v>10000000</v>
      </c>
      <c r="Q12" s="9">
        <f>'03_Equity'!Q6</f>
        <v>10000000</v>
      </c>
      <c r="R12" s="9">
        <f>'03_Equity'!R6</f>
        <v>10000000</v>
      </c>
      <c r="S12" s="9">
        <f>'03_Equity'!S6</f>
        <v>10000000</v>
      </c>
      <c r="T12" s="9">
        <f>'03_Equity'!T6</f>
        <v>10000000</v>
      </c>
      <c r="U12" s="9">
        <f>'03_Equity'!U6</f>
        <v>10000000</v>
      </c>
      <c r="V12" s="9">
        <f>'03_Equity'!V6</f>
        <v>10000000</v>
      </c>
      <c r="W12" s="9">
        <f>'03_Equity'!W6</f>
        <v>10000000</v>
      </c>
      <c r="X12" s="9">
        <f>'03_Equity'!X6</f>
        <v>10000000</v>
      </c>
      <c r="Y12" s="9">
        <f>'03_Equity'!Y6</f>
        <v>10000000</v>
      </c>
      <c r="Z12" s="9">
        <f>'03_Equity'!Z6</f>
        <v>15000000</v>
      </c>
      <c r="AA12" s="9">
        <f>'03_Equity'!AA6</f>
        <v>15000000</v>
      </c>
      <c r="AB12" s="9">
        <f>'03_Equity'!AB6</f>
        <v>15000000</v>
      </c>
      <c r="AC12" s="9">
        <f>'03_Equity'!AC6</f>
        <v>15000000</v>
      </c>
      <c r="AD12" s="9">
        <f>'03_Equity'!AD6</f>
        <v>15000000</v>
      </c>
      <c r="AE12" s="9">
        <f>'03_Equity'!AE6</f>
        <v>15000000</v>
      </c>
      <c r="AF12" s="9">
        <f>'03_Equity'!AF6</f>
        <v>15000000</v>
      </c>
      <c r="AG12" s="9">
        <f>'03_Equity'!AG6</f>
        <v>15000000</v>
      </c>
      <c r="AH12" s="9">
        <f>'03_Equity'!AH6</f>
        <v>15000000</v>
      </c>
      <c r="AI12" s="9">
        <f>'03_Equity'!AI6</f>
        <v>15000000</v>
      </c>
      <c r="AJ12" s="9">
        <f>'03_Equity'!AJ6</f>
        <v>15000000</v>
      </c>
      <c r="AK12" s="9">
        <f>'03_Equity'!AK6</f>
        <v>15000000</v>
      </c>
      <c r="AL12" s="9">
        <f>'03_Equity'!AL6</f>
        <v>16666666.666666668</v>
      </c>
      <c r="AM12" s="9">
        <f>'03_Equity'!AM6</f>
        <v>16666666.666666668</v>
      </c>
      <c r="AN12" s="9">
        <f>'03_Equity'!AN6</f>
        <v>16666666.666666668</v>
      </c>
      <c r="AO12" s="9">
        <f>'03_Equity'!AO6</f>
        <v>16666666.666666668</v>
      </c>
      <c r="AP12" s="9">
        <f>'03_Equity'!AP6</f>
        <v>16666666.666666668</v>
      </c>
      <c r="AQ12" s="9">
        <f>'03_Equity'!AQ6</f>
        <v>16666666.666666668</v>
      </c>
      <c r="AR12" s="9">
        <f>'03_Equity'!AR6</f>
        <v>16666666.666666668</v>
      </c>
      <c r="AS12" s="9">
        <f>'03_Equity'!AS6</f>
        <v>16666666.666666668</v>
      </c>
      <c r="AT12" s="9">
        <f>'03_Equity'!AT6</f>
        <v>16666666.666666668</v>
      </c>
      <c r="AU12" s="9">
        <f>'03_Equity'!AU6</f>
        <v>16666666.666666668</v>
      </c>
      <c r="AV12" s="9">
        <f>'03_Equity'!AV6</f>
        <v>16666666.666666668</v>
      </c>
      <c r="AW12" s="9">
        <f>'03_Equity'!AW6</f>
        <v>16666666.666666668</v>
      </c>
      <c r="AX12" s="9">
        <f>'03_Equity'!AX6</f>
        <v>20000000</v>
      </c>
      <c r="AY12" s="9">
        <f>'03_Equity'!AY6</f>
        <v>20000000</v>
      </c>
      <c r="AZ12" s="9">
        <f>'03_Equity'!AZ6</f>
        <v>20000000</v>
      </c>
      <c r="BA12" s="9">
        <f>'03_Equity'!BA6</f>
        <v>20000000</v>
      </c>
      <c r="BB12" s="9">
        <f>'03_Equity'!BB6</f>
        <v>20000000</v>
      </c>
      <c r="BC12" s="9">
        <f>'03_Equity'!BC6</f>
        <v>20000000</v>
      </c>
      <c r="BD12" s="9">
        <f>'03_Equity'!BD6</f>
        <v>20000000</v>
      </c>
      <c r="BE12" s="9">
        <f>'03_Equity'!BE6</f>
        <v>20000000</v>
      </c>
      <c r="BF12" s="9">
        <f>'03_Equity'!BF6</f>
        <v>20000000</v>
      </c>
      <c r="BG12" s="9">
        <f>'03_Equity'!BG6</f>
        <v>20000000</v>
      </c>
      <c r="BH12" s="9">
        <f>'03_Equity'!BH6</f>
        <v>20000000</v>
      </c>
      <c r="BI12" s="9">
        <f>'03_Equity'!BI6</f>
        <v>20000000</v>
      </c>
      <c r="BJ12" s="9">
        <f t="shared" si="0"/>
        <v>60000000</v>
      </c>
      <c r="BK12" s="9">
        <f t="shared" si="1"/>
        <v>120000000</v>
      </c>
      <c r="BL12" s="9">
        <f t="shared" si="2"/>
        <v>180000000</v>
      </c>
      <c r="BM12" s="9">
        <f t="shared" si="3"/>
        <v>200000000</v>
      </c>
      <c r="BN12" s="9">
        <f t="shared" si="4"/>
        <v>240000000</v>
      </c>
    </row>
    <row r="13" spans="1:66" x14ac:dyDescent="0.3">
      <c r="A13" s="4" t="s">
        <v>104</v>
      </c>
      <c r="B13" s="6">
        <f>'03_Equity'!B7</f>
        <v>625000</v>
      </c>
      <c r="C13" s="6">
        <f>'03_Equity'!C7</f>
        <v>625000</v>
      </c>
      <c r="D13" s="6">
        <f>'03_Equity'!D7</f>
        <v>625000</v>
      </c>
      <c r="E13" s="6">
        <f>'03_Equity'!E7</f>
        <v>625000</v>
      </c>
      <c r="F13" s="6">
        <f>'03_Equity'!F7</f>
        <v>625000</v>
      </c>
      <c r="G13" s="6">
        <f>'03_Equity'!G7</f>
        <v>625000</v>
      </c>
      <c r="H13" s="6">
        <f>'03_Equity'!H7</f>
        <v>625000</v>
      </c>
      <c r="I13" s="6">
        <f>'03_Equity'!I7</f>
        <v>625000</v>
      </c>
      <c r="J13" s="6">
        <f>'03_Equity'!J7</f>
        <v>625000</v>
      </c>
      <c r="K13" s="6">
        <f>'03_Equity'!K7</f>
        <v>625000</v>
      </c>
      <c r="L13" s="6">
        <f>'03_Equity'!L7</f>
        <v>625000</v>
      </c>
      <c r="M13" s="6">
        <f>'03_Equity'!M7</f>
        <v>625000</v>
      </c>
      <c r="N13" s="6">
        <f>'03_Equity'!N7</f>
        <v>1250000</v>
      </c>
      <c r="O13" s="6">
        <f>'03_Equity'!O7</f>
        <v>1250000</v>
      </c>
      <c r="P13" s="6">
        <f>'03_Equity'!P7</f>
        <v>1250000</v>
      </c>
      <c r="Q13" s="6">
        <f>'03_Equity'!Q7</f>
        <v>1250000</v>
      </c>
      <c r="R13" s="6">
        <f>'03_Equity'!R7</f>
        <v>1250000</v>
      </c>
      <c r="S13" s="6">
        <f>'03_Equity'!S7</f>
        <v>1250000</v>
      </c>
      <c r="T13" s="6">
        <f>'03_Equity'!T7</f>
        <v>1250000</v>
      </c>
      <c r="U13" s="6">
        <f>'03_Equity'!U7</f>
        <v>1250000</v>
      </c>
      <c r="V13" s="6">
        <f>'03_Equity'!V7</f>
        <v>1250000</v>
      </c>
      <c r="W13" s="6">
        <f>'03_Equity'!W7</f>
        <v>1250000</v>
      </c>
      <c r="X13" s="6">
        <f>'03_Equity'!X7</f>
        <v>1250000</v>
      </c>
      <c r="Y13" s="6">
        <f>'03_Equity'!Y7</f>
        <v>1250000</v>
      </c>
      <c r="Z13" s="6">
        <f>'03_Equity'!Z7</f>
        <v>1875000</v>
      </c>
      <c r="AA13" s="6">
        <f>'03_Equity'!AA7</f>
        <v>1875000</v>
      </c>
      <c r="AB13" s="6">
        <f>'03_Equity'!AB7</f>
        <v>1875000</v>
      </c>
      <c r="AC13" s="6">
        <f>'03_Equity'!AC7</f>
        <v>1875000</v>
      </c>
      <c r="AD13" s="6">
        <f>'03_Equity'!AD7</f>
        <v>1875000</v>
      </c>
      <c r="AE13" s="6">
        <f>'03_Equity'!AE7</f>
        <v>1875000</v>
      </c>
      <c r="AF13" s="6">
        <f>'03_Equity'!AF7</f>
        <v>1875000</v>
      </c>
      <c r="AG13" s="6">
        <f>'03_Equity'!AG7</f>
        <v>1875000</v>
      </c>
      <c r="AH13" s="6">
        <f>'03_Equity'!AH7</f>
        <v>1875000</v>
      </c>
      <c r="AI13" s="6">
        <f>'03_Equity'!AI7</f>
        <v>1875000</v>
      </c>
      <c r="AJ13" s="6">
        <f>'03_Equity'!AJ7</f>
        <v>1875000</v>
      </c>
      <c r="AK13" s="6">
        <f>'03_Equity'!AK7</f>
        <v>1875000</v>
      </c>
      <c r="AL13" s="6">
        <f>'03_Equity'!AL7</f>
        <v>2083333.3333333335</v>
      </c>
      <c r="AM13" s="6">
        <f>'03_Equity'!AM7</f>
        <v>2083333.3333333335</v>
      </c>
      <c r="AN13" s="6">
        <f>'03_Equity'!AN7</f>
        <v>2083333.3333333335</v>
      </c>
      <c r="AO13" s="6">
        <f>'03_Equity'!AO7</f>
        <v>2083333.3333333335</v>
      </c>
      <c r="AP13" s="6">
        <f>'03_Equity'!AP7</f>
        <v>2083333.3333333335</v>
      </c>
      <c r="AQ13" s="6">
        <f>'03_Equity'!AQ7</f>
        <v>2083333.3333333335</v>
      </c>
      <c r="AR13" s="6">
        <f>'03_Equity'!AR7</f>
        <v>2083333.3333333335</v>
      </c>
      <c r="AS13" s="6">
        <f>'03_Equity'!AS7</f>
        <v>2083333.3333333335</v>
      </c>
      <c r="AT13" s="6">
        <f>'03_Equity'!AT7</f>
        <v>2083333.3333333335</v>
      </c>
      <c r="AU13" s="6">
        <f>'03_Equity'!AU7</f>
        <v>2083333.3333333335</v>
      </c>
      <c r="AV13" s="6">
        <f>'03_Equity'!AV7</f>
        <v>2083333.3333333335</v>
      </c>
      <c r="AW13" s="6">
        <f>'03_Equity'!AW7</f>
        <v>2083333.3333333335</v>
      </c>
      <c r="AX13" s="6">
        <f>'03_Equity'!AX7</f>
        <v>2500000</v>
      </c>
      <c r="AY13" s="6">
        <f>'03_Equity'!AY7</f>
        <v>2500000</v>
      </c>
      <c r="AZ13" s="6">
        <f>'03_Equity'!AZ7</f>
        <v>2500000</v>
      </c>
      <c r="BA13" s="6">
        <f>'03_Equity'!BA7</f>
        <v>2500000</v>
      </c>
      <c r="BB13" s="6">
        <f>'03_Equity'!BB7</f>
        <v>2500000</v>
      </c>
      <c r="BC13" s="6">
        <f>'03_Equity'!BC7</f>
        <v>2500000</v>
      </c>
      <c r="BD13" s="6">
        <f>'03_Equity'!BD7</f>
        <v>2500000</v>
      </c>
      <c r="BE13" s="6">
        <f>'03_Equity'!BE7</f>
        <v>2500000</v>
      </c>
      <c r="BF13" s="6">
        <f>'03_Equity'!BF7</f>
        <v>2500000</v>
      </c>
      <c r="BG13" s="6">
        <f>'03_Equity'!BG7</f>
        <v>2500000</v>
      </c>
      <c r="BH13" s="6">
        <f>'03_Equity'!BH7</f>
        <v>2500000</v>
      </c>
      <c r="BI13" s="6">
        <f>'03_Equity'!BI7</f>
        <v>2500000</v>
      </c>
      <c r="BJ13" s="6">
        <f t="shared" si="0"/>
        <v>7500000</v>
      </c>
      <c r="BK13" s="6">
        <f t="shared" si="1"/>
        <v>15000000</v>
      </c>
      <c r="BL13" s="6">
        <f t="shared" si="2"/>
        <v>22500000</v>
      </c>
      <c r="BM13" s="6">
        <f t="shared" si="3"/>
        <v>25000000</v>
      </c>
      <c r="BN13" s="6">
        <f t="shared" si="4"/>
        <v>30000000</v>
      </c>
    </row>
    <row r="14" spans="1:66" x14ac:dyDescent="0.3">
      <c r="A14" s="15" t="s">
        <v>105</v>
      </c>
      <c r="B14" s="16">
        <f>'03_Equity'!B8</f>
        <v>625000</v>
      </c>
      <c r="C14" s="16">
        <f>'03_Equity'!C8</f>
        <v>1250000</v>
      </c>
      <c r="D14" s="16">
        <f>'03_Equity'!D8</f>
        <v>1875000</v>
      </c>
      <c r="E14" s="16">
        <f>'03_Equity'!E8</f>
        <v>2500000</v>
      </c>
      <c r="F14" s="16">
        <f>'03_Equity'!F8</f>
        <v>3125000</v>
      </c>
      <c r="G14" s="16">
        <f>'03_Equity'!G8</f>
        <v>3750000</v>
      </c>
      <c r="H14" s="16">
        <f>'03_Equity'!H8</f>
        <v>4375000</v>
      </c>
      <c r="I14" s="16">
        <f>'03_Equity'!I8</f>
        <v>5000000</v>
      </c>
      <c r="J14" s="16">
        <f>'03_Equity'!J8</f>
        <v>5625000</v>
      </c>
      <c r="K14" s="16">
        <f>'03_Equity'!K8</f>
        <v>6250000</v>
      </c>
      <c r="L14" s="16">
        <f>'03_Equity'!L8</f>
        <v>6875000</v>
      </c>
      <c r="M14" s="16">
        <f>'03_Equity'!M8</f>
        <v>7500000</v>
      </c>
      <c r="N14" s="16">
        <f>'03_Equity'!N8</f>
        <v>8750000</v>
      </c>
      <c r="O14" s="16">
        <f>'03_Equity'!O8</f>
        <v>10000000</v>
      </c>
      <c r="P14" s="16">
        <f>'03_Equity'!P8</f>
        <v>11250000</v>
      </c>
      <c r="Q14" s="16">
        <f>'03_Equity'!Q8</f>
        <v>12500000</v>
      </c>
      <c r="R14" s="16">
        <f>'03_Equity'!R8</f>
        <v>13750000</v>
      </c>
      <c r="S14" s="16">
        <f>'03_Equity'!S8</f>
        <v>15000000</v>
      </c>
      <c r="T14" s="16">
        <f>'03_Equity'!T8</f>
        <v>16250000</v>
      </c>
      <c r="U14" s="16">
        <f>'03_Equity'!U8</f>
        <v>17500000</v>
      </c>
      <c r="V14" s="16">
        <f>'03_Equity'!V8</f>
        <v>18750000</v>
      </c>
      <c r="W14" s="16">
        <f>'03_Equity'!W8</f>
        <v>20000000</v>
      </c>
      <c r="X14" s="16">
        <f>'03_Equity'!X8</f>
        <v>21250000</v>
      </c>
      <c r="Y14" s="16">
        <f>'03_Equity'!Y8</f>
        <v>22500000</v>
      </c>
      <c r="Z14" s="16">
        <f>'03_Equity'!Z8</f>
        <v>24375000</v>
      </c>
      <c r="AA14" s="16">
        <f>'03_Equity'!AA8</f>
        <v>26250000</v>
      </c>
      <c r="AB14" s="16">
        <f>'03_Equity'!AB8</f>
        <v>28125000</v>
      </c>
      <c r="AC14" s="16">
        <f>'03_Equity'!AC8</f>
        <v>30000000</v>
      </c>
      <c r="AD14" s="16">
        <f>'03_Equity'!AD8</f>
        <v>31875000</v>
      </c>
      <c r="AE14" s="16">
        <f>'03_Equity'!AE8</f>
        <v>33750000</v>
      </c>
      <c r="AF14" s="16">
        <f>'03_Equity'!AF8</f>
        <v>35625000</v>
      </c>
      <c r="AG14" s="16">
        <f>'03_Equity'!AG8</f>
        <v>37500000</v>
      </c>
      <c r="AH14" s="16">
        <f>'03_Equity'!AH8</f>
        <v>39375000</v>
      </c>
      <c r="AI14" s="16">
        <f>'03_Equity'!AI8</f>
        <v>41250000</v>
      </c>
      <c r="AJ14" s="16">
        <f>'03_Equity'!AJ8</f>
        <v>43125000</v>
      </c>
      <c r="AK14" s="16">
        <f>'03_Equity'!AK8</f>
        <v>45000000</v>
      </c>
      <c r="AL14" s="16">
        <f>'03_Equity'!AL8</f>
        <v>47083333.333333336</v>
      </c>
      <c r="AM14" s="16">
        <f>'03_Equity'!AM8</f>
        <v>49166666.666666672</v>
      </c>
      <c r="AN14" s="16">
        <f>'03_Equity'!AN8</f>
        <v>51250000.000000007</v>
      </c>
      <c r="AO14" s="16">
        <f>'03_Equity'!AO8</f>
        <v>53333333.333333343</v>
      </c>
      <c r="AP14" s="16">
        <f>'03_Equity'!AP8</f>
        <v>55416666.666666679</v>
      </c>
      <c r="AQ14" s="16">
        <f>'03_Equity'!AQ8</f>
        <v>57500000.000000015</v>
      </c>
      <c r="AR14" s="16">
        <f>'03_Equity'!AR8</f>
        <v>59583333.333333351</v>
      </c>
      <c r="AS14" s="16">
        <f>'03_Equity'!AS8</f>
        <v>61666666.666666687</v>
      </c>
      <c r="AT14" s="16">
        <f>'03_Equity'!AT8</f>
        <v>63750000.000000022</v>
      </c>
      <c r="AU14" s="16">
        <f>'03_Equity'!AU8</f>
        <v>65833333.333333358</v>
      </c>
      <c r="AV14" s="16">
        <f>'03_Equity'!AV8</f>
        <v>67916666.666666687</v>
      </c>
      <c r="AW14" s="16">
        <f>'03_Equity'!AW8</f>
        <v>70000000.000000015</v>
      </c>
      <c r="AX14" s="16">
        <f>'03_Equity'!AX8</f>
        <v>72500000.000000015</v>
      </c>
      <c r="AY14" s="16">
        <f>'03_Equity'!AY8</f>
        <v>75000000.000000015</v>
      </c>
      <c r="AZ14" s="16">
        <f>'03_Equity'!AZ8</f>
        <v>77500000.000000015</v>
      </c>
      <c r="BA14" s="16">
        <f>'03_Equity'!BA8</f>
        <v>80000000.000000015</v>
      </c>
      <c r="BB14" s="16">
        <f>'03_Equity'!BB8</f>
        <v>82500000.000000015</v>
      </c>
      <c r="BC14" s="16">
        <f>'03_Equity'!BC8</f>
        <v>85000000.000000015</v>
      </c>
      <c r="BD14" s="16">
        <f>'03_Equity'!BD8</f>
        <v>87500000.000000015</v>
      </c>
      <c r="BE14" s="16">
        <f>'03_Equity'!BE8</f>
        <v>90000000.000000015</v>
      </c>
      <c r="BF14" s="16">
        <f>'03_Equity'!BF8</f>
        <v>92500000.000000015</v>
      </c>
      <c r="BG14" s="16">
        <f>'03_Equity'!BG8</f>
        <v>95000000.000000015</v>
      </c>
      <c r="BH14" s="16">
        <f>'03_Equity'!BH8</f>
        <v>97500000.000000015</v>
      </c>
      <c r="BI14" s="16">
        <f>'03_Equity'!BI8</f>
        <v>100000000.00000001</v>
      </c>
      <c r="BJ14" s="16">
        <f>M14</f>
        <v>7500000</v>
      </c>
      <c r="BK14" s="16">
        <f>Y14</f>
        <v>22500000</v>
      </c>
      <c r="BL14" s="16">
        <f>AK14</f>
        <v>45000000</v>
      </c>
      <c r="BM14" s="16">
        <f>AW14</f>
        <v>70000000.000000015</v>
      </c>
      <c r="BN14" s="16">
        <f>BI14</f>
        <v>100000000.00000001</v>
      </c>
    </row>
    <row r="15" spans="1:66" x14ac:dyDescent="0.3">
      <c r="A15" s="15" t="s">
        <v>106</v>
      </c>
      <c r="B15" s="16">
        <f>'03_Equity'!B9</f>
        <v>5208.333333333333</v>
      </c>
      <c r="C15" s="16">
        <f>'03_Equity'!C9</f>
        <v>10416.666666666666</v>
      </c>
      <c r="D15" s="16">
        <f>'03_Equity'!D9</f>
        <v>15625</v>
      </c>
      <c r="E15" s="16">
        <f>'03_Equity'!E9</f>
        <v>20833.333333333332</v>
      </c>
      <c r="F15" s="16">
        <f>'03_Equity'!F9</f>
        <v>26041.666666666668</v>
      </c>
      <c r="G15" s="16">
        <f>'03_Equity'!G9</f>
        <v>31250</v>
      </c>
      <c r="H15" s="16">
        <f>'03_Equity'!H9</f>
        <v>36458.333333333336</v>
      </c>
      <c r="I15" s="16">
        <f>'03_Equity'!I9</f>
        <v>41666.666666666664</v>
      </c>
      <c r="J15" s="16">
        <f>'03_Equity'!J9</f>
        <v>46875</v>
      </c>
      <c r="K15" s="16">
        <f>'03_Equity'!K9</f>
        <v>52083.333333333336</v>
      </c>
      <c r="L15" s="16">
        <f>'03_Equity'!L9</f>
        <v>57291.666666666664</v>
      </c>
      <c r="M15" s="16">
        <f>'03_Equity'!M9</f>
        <v>62500</v>
      </c>
      <c r="N15" s="16">
        <f>'03_Equity'!N9</f>
        <v>72916.666666666672</v>
      </c>
      <c r="O15" s="16">
        <f>'03_Equity'!O9</f>
        <v>83333.333333333328</v>
      </c>
      <c r="P15" s="16">
        <f>'03_Equity'!P9</f>
        <v>93750</v>
      </c>
      <c r="Q15" s="16">
        <f>'03_Equity'!Q9</f>
        <v>104166.66666666667</v>
      </c>
      <c r="R15" s="16">
        <f>'03_Equity'!R9</f>
        <v>114583.33333333333</v>
      </c>
      <c r="S15" s="16">
        <f>'03_Equity'!S9</f>
        <v>125000</v>
      </c>
      <c r="T15" s="16">
        <f>'03_Equity'!T9</f>
        <v>135416.66666666666</v>
      </c>
      <c r="U15" s="16">
        <f>'03_Equity'!U9</f>
        <v>145833.33333333334</v>
      </c>
      <c r="V15" s="16">
        <f>'03_Equity'!V9</f>
        <v>156250</v>
      </c>
      <c r="W15" s="16">
        <f>'03_Equity'!W9</f>
        <v>166666.66666666666</v>
      </c>
      <c r="X15" s="16">
        <f>'03_Equity'!X9</f>
        <v>177083.33333333334</v>
      </c>
      <c r="Y15" s="16">
        <f>'03_Equity'!Y9</f>
        <v>187500</v>
      </c>
      <c r="Z15" s="16">
        <f>'03_Equity'!Z9</f>
        <v>203125</v>
      </c>
      <c r="AA15" s="16">
        <f>'03_Equity'!AA9</f>
        <v>218750</v>
      </c>
      <c r="AB15" s="16">
        <f>'03_Equity'!AB9</f>
        <v>234375</v>
      </c>
      <c r="AC15" s="16">
        <f>'03_Equity'!AC9</f>
        <v>250000</v>
      </c>
      <c r="AD15" s="16">
        <f>'03_Equity'!AD9</f>
        <v>265625</v>
      </c>
      <c r="AE15" s="16">
        <f>'03_Equity'!AE9</f>
        <v>281250</v>
      </c>
      <c r="AF15" s="16">
        <f>'03_Equity'!AF9</f>
        <v>296875</v>
      </c>
      <c r="AG15" s="16">
        <f>'03_Equity'!AG9</f>
        <v>312500</v>
      </c>
      <c r="AH15" s="16">
        <f>'03_Equity'!AH9</f>
        <v>328125</v>
      </c>
      <c r="AI15" s="16">
        <f>'03_Equity'!AI9</f>
        <v>343750</v>
      </c>
      <c r="AJ15" s="16">
        <f>'03_Equity'!AJ9</f>
        <v>359375</v>
      </c>
      <c r="AK15" s="16">
        <f>'03_Equity'!AK9</f>
        <v>375000</v>
      </c>
      <c r="AL15" s="16">
        <f>'03_Equity'!AL9</f>
        <v>392361.11111111118</v>
      </c>
      <c r="AM15" s="16">
        <f>'03_Equity'!AM9</f>
        <v>409722.22222222225</v>
      </c>
      <c r="AN15" s="16">
        <f>'03_Equity'!AN9</f>
        <v>427083.33333333343</v>
      </c>
      <c r="AO15" s="16">
        <f>'03_Equity'!AO9</f>
        <v>444444.44444444455</v>
      </c>
      <c r="AP15" s="16">
        <f>'03_Equity'!AP9</f>
        <v>461805.55555555568</v>
      </c>
      <c r="AQ15" s="16">
        <f>'03_Equity'!AQ9</f>
        <v>479166.6666666668</v>
      </c>
      <c r="AR15" s="16">
        <f>'03_Equity'!AR9</f>
        <v>496527.77777777798</v>
      </c>
      <c r="AS15" s="16">
        <f>'03_Equity'!AS9</f>
        <v>513888.88888888905</v>
      </c>
      <c r="AT15" s="16">
        <f>'03_Equity'!AT9</f>
        <v>531250.00000000023</v>
      </c>
      <c r="AU15" s="16">
        <f>'03_Equity'!AU9</f>
        <v>548611.11111111136</v>
      </c>
      <c r="AV15" s="16">
        <f>'03_Equity'!AV9</f>
        <v>565972.22222222236</v>
      </c>
      <c r="AW15" s="16">
        <f>'03_Equity'!AW9</f>
        <v>583333.33333333349</v>
      </c>
      <c r="AX15" s="16">
        <f>'03_Equity'!AX9</f>
        <v>604166.66666666686</v>
      </c>
      <c r="AY15" s="16">
        <f>'03_Equity'!AY9</f>
        <v>625000.00000000012</v>
      </c>
      <c r="AZ15" s="16">
        <f>'03_Equity'!AZ9</f>
        <v>645833.33333333349</v>
      </c>
      <c r="BA15" s="16">
        <f>'03_Equity'!BA9</f>
        <v>666666.66666666686</v>
      </c>
      <c r="BB15" s="16">
        <f>'03_Equity'!BB9</f>
        <v>687500.00000000012</v>
      </c>
      <c r="BC15" s="16">
        <f>'03_Equity'!BC9</f>
        <v>708333.33333333349</v>
      </c>
      <c r="BD15" s="16">
        <f>'03_Equity'!BD9</f>
        <v>729166.66666666686</v>
      </c>
      <c r="BE15" s="16">
        <f>'03_Equity'!BE9</f>
        <v>750000.00000000012</v>
      </c>
      <c r="BF15" s="16">
        <f>'03_Equity'!BF9</f>
        <v>770833.33333333349</v>
      </c>
      <c r="BG15" s="16">
        <f>'03_Equity'!BG9</f>
        <v>791666.66666666686</v>
      </c>
      <c r="BH15" s="16">
        <f>'03_Equity'!BH9</f>
        <v>812500.00000000012</v>
      </c>
      <c r="BI15" s="16">
        <f>'03_Equity'!BI9</f>
        <v>833333.33333333349</v>
      </c>
      <c r="BJ15" s="16">
        <f>SUM(B15:M15)</f>
        <v>406250</v>
      </c>
      <c r="BK15" s="16">
        <f>SUM(N15:Y15)</f>
        <v>1562500</v>
      </c>
      <c r="BL15" s="16">
        <f>SUM(Z15:AK15)</f>
        <v>3468750</v>
      </c>
      <c r="BM15" s="16">
        <f>SUM(AL15:AW15)</f>
        <v>5854166.6666666679</v>
      </c>
      <c r="BN15" s="16">
        <f>SUM(AX15:BI15)</f>
        <v>8625000.0000000019</v>
      </c>
    </row>
  </sheetData>
  <mergeCells count="4">
    <mergeCell ref="K1:M1"/>
    <mergeCell ref="K2:M2"/>
    <mergeCell ref="F1:H1"/>
    <mergeCell ref="F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00_Control</vt:lpstr>
      <vt:lpstr>01_SPV3_SALN</vt:lpstr>
      <vt:lpstr>02_SPV2_Control</vt:lpstr>
      <vt:lpstr>03_Equity</vt:lpstr>
      <vt:lpstr>04_Master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Ryan Lucas</cp:lastModifiedBy>
  <dcterms:created xsi:type="dcterms:W3CDTF">2026-03-29T08:19:54Z</dcterms:created>
  <dcterms:modified xsi:type="dcterms:W3CDTF">2026-03-30T09:12:38Z</dcterms:modified>
</cp:coreProperties>
</file>